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Documents\4. WORK\6. Portfolio\"/>
    </mc:Choice>
  </mc:AlternateContent>
  <xr:revisionPtr revIDLastSave="0" documentId="13_ncr:1_{5555F4E0-215D-4BDD-BF66-BDCCC6B4284E}" xr6:coauthVersionLast="47" xr6:coauthVersionMax="47" xr10:uidLastSave="{00000000-0000-0000-0000-000000000000}"/>
  <workbookProtection workbookAlgorithmName="SHA-512" workbookHashValue="VYVOwGq7VnmyH3WoBbESLYj6u5f1r27AValyxuhnNe+MsEe5MLXDjr68fS/KUNSDz+9BQdGBzVHB2rsTtjjxog==" workbookSaltValue="VPpTD78wVS4hKsXKeVqVEw==" workbookSpinCount="100000" lockStructure="1"/>
  <bookViews>
    <workbookView xWindow="-110" yWindow="-110" windowWidth="22620" windowHeight="13500" xr2:uid="{20E41AC0-ADE0-45C0-BA05-3F86EE7E309C}"/>
  </bookViews>
  <sheets>
    <sheet name="Indirect" sheetId="3" r:id="rId1"/>
    <sheet name="ACT data" sheetId="2" r:id="rId2"/>
    <sheet name="BUD data" sheetId="4" r:id="rId3"/>
    <sheet name="Lookup table" sheetId="1" r:id="rId4"/>
  </sheets>
  <definedNames>
    <definedName name="_xlchart.v1.0" hidden="1">Indirect!$B$25:$B$40</definedName>
    <definedName name="_xlchart.v1.1" hidden="1">Indirect!$E$25:$E$40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" l="1"/>
  <c r="B28" i="3"/>
  <c r="B29" i="3"/>
  <c r="B30" i="3"/>
  <c r="B31" i="3"/>
  <c r="B32" i="3"/>
  <c r="B33" i="3"/>
  <c r="B34" i="3"/>
  <c r="B35" i="3"/>
  <c r="B36" i="3"/>
  <c r="B37" i="3"/>
  <c r="B38" i="3"/>
  <c r="B39" i="3"/>
  <c r="B26" i="3"/>
  <c r="K6" i="3"/>
  <c r="O4" i="4"/>
  <c r="P5" i="4"/>
  <c r="Q6" i="4"/>
  <c r="O8" i="4"/>
  <c r="P9" i="4"/>
  <c r="Q10" i="4"/>
  <c r="O12" i="4"/>
  <c r="P13" i="4"/>
  <c r="Q14" i="4"/>
  <c r="O15" i="4"/>
  <c r="O16" i="4"/>
  <c r="Q16" i="4"/>
  <c r="P16" i="4"/>
  <c r="N16" i="4"/>
  <c r="Q15" i="4"/>
  <c r="P15" i="4"/>
  <c r="N15" i="4"/>
  <c r="P14" i="4"/>
  <c r="O14" i="4"/>
  <c r="N14" i="4"/>
  <c r="Q13" i="4"/>
  <c r="O13" i="4"/>
  <c r="N13" i="4"/>
  <c r="Q12" i="4"/>
  <c r="P12" i="4"/>
  <c r="N12" i="4"/>
  <c r="Q11" i="4"/>
  <c r="P11" i="4"/>
  <c r="O11" i="4"/>
  <c r="N11" i="4"/>
  <c r="P10" i="4"/>
  <c r="O10" i="4"/>
  <c r="N10" i="4"/>
  <c r="Q9" i="4"/>
  <c r="O9" i="4"/>
  <c r="N9" i="4"/>
  <c r="Q8" i="4"/>
  <c r="P8" i="4"/>
  <c r="N8" i="4"/>
  <c r="Q7" i="4"/>
  <c r="P7" i="4"/>
  <c r="O7" i="4"/>
  <c r="N7" i="4"/>
  <c r="P6" i="4"/>
  <c r="O6" i="4"/>
  <c r="N6" i="4"/>
  <c r="Q5" i="4"/>
  <c r="O5" i="4"/>
  <c r="N5" i="4"/>
  <c r="Q4" i="4"/>
  <c r="P4" i="4"/>
  <c r="N4" i="4"/>
  <c r="Q3" i="4"/>
  <c r="P3" i="4"/>
  <c r="O3" i="4"/>
  <c r="N3" i="4"/>
  <c r="C2" i="4"/>
  <c r="C6" i="3"/>
  <c r="R4" i="2"/>
  <c r="K9" i="3" s="1"/>
  <c r="R5" i="2"/>
  <c r="K10" i="3" s="1"/>
  <c r="R6" i="2"/>
  <c r="K11" i="3" s="1"/>
  <c r="R7" i="2"/>
  <c r="K12" i="3" s="1"/>
  <c r="R8" i="2"/>
  <c r="K13" i="3" s="1"/>
  <c r="R9" i="2"/>
  <c r="K14" i="3" s="1"/>
  <c r="R10" i="2"/>
  <c r="K15" i="3" s="1"/>
  <c r="R11" i="2"/>
  <c r="K16" i="3" s="1"/>
  <c r="R12" i="2"/>
  <c r="K17" i="3" s="1"/>
  <c r="R13" i="2"/>
  <c r="K18" i="3" s="1"/>
  <c r="R14" i="2"/>
  <c r="K19" i="3" s="1"/>
  <c r="R15" i="2"/>
  <c r="K20" i="3" s="1"/>
  <c r="R16" i="2"/>
  <c r="K21" i="3" s="1"/>
  <c r="R3" i="2"/>
  <c r="K8" i="3" s="1"/>
  <c r="D2" i="2"/>
  <c r="E2" i="2" s="1"/>
  <c r="C2" i="2"/>
  <c r="C4" i="3"/>
  <c r="G6" i="3" s="1"/>
  <c r="O3" i="2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3" i="2"/>
  <c r="C13" i="3"/>
  <c r="H9" i="3"/>
  <c r="D9" i="3"/>
  <c r="C20" i="3"/>
  <c r="H13" i="3"/>
  <c r="D21" i="3"/>
  <c r="H17" i="3"/>
  <c r="H20" i="3"/>
  <c r="D16" i="3"/>
  <c r="H14" i="3"/>
  <c r="H12" i="3"/>
  <c r="G9" i="3"/>
  <c r="D14" i="3"/>
  <c r="H19" i="3"/>
  <c r="D13" i="3"/>
  <c r="G16" i="3"/>
  <c r="H11" i="3"/>
  <c r="G17" i="3"/>
  <c r="H21" i="3"/>
  <c r="D12" i="3"/>
  <c r="C8" i="3"/>
  <c r="H15" i="3"/>
  <c r="D8" i="3"/>
  <c r="D10" i="3"/>
  <c r="H10" i="3"/>
  <c r="C17" i="3"/>
  <c r="G18" i="3"/>
  <c r="G13" i="3"/>
  <c r="C14" i="3"/>
  <c r="D17" i="3"/>
  <c r="D19" i="3"/>
  <c r="G11" i="3"/>
  <c r="H18" i="3"/>
  <c r="D18" i="3"/>
  <c r="C18" i="3"/>
  <c r="C21" i="3"/>
  <c r="C15" i="3"/>
  <c r="C19" i="3"/>
  <c r="D20" i="3"/>
  <c r="G15" i="3"/>
  <c r="G8" i="3"/>
  <c r="G12" i="3"/>
  <c r="G10" i="3"/>
  <c r="D15" i="3"/>
  <c r="H16" i="3"/>
  <c r="G19" i="3"/>
  <c r="C16" i="3"/>
  <c r="G21" i="3"/>
  <c r="C11" i="3"/>
  <c r="G20" i="3"/>
  <c r="C10" i="3"/>
  <c r="D11" i="3"/>
  <c r="C9" i="3"/>
  <c r="H8" i="3"/>
  <c r="C12" i="3"/>
  <c r="G14" i="3"/>
  <c r="K22" i="3" l="1"/>
  <c r="S3" i="2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22" i="3"/>
  <c r="T4" i="4"/>
  <c r="T9" i="3" s="1"/>
  <c r="T16" i="4"/>
  <c r="T21" i="3" s="1"/>
  <c r="T7" i="4"/>
  <c r="T12" i="3" s="1"/>
  <c r="S9" i="4"/>
  <c r="S14" i="4"/>
  <c r="S5" i="4"/>
  <c r="G22" i="3"/>
  <c r="S6" i="4"/>
  <c r="S7" i="2"/>
  <c r="S3" i="4"/>
  <c r="S5" i="2"/>
  <c r="S13" i="4"/>
  <c r="T9" i="4"/>
  <c r="T14" i="3" s="1"/>
  <c r="D22" i="3"/>
  <c r="S11" i="4"/>
  <c r="S7" i="4"/>
  <c r="T11" i="4"/>
  <c r="T16" i="3" s="1"/>
  <c r="T12" i="4"/>
  <c r="T17" i="3" s="1"/>
  <c r="T3" i="4"/>
  <c r="T8" i="3" s="1"/>
  <c r="T13" i="4"/>
  <c r="T18" i="3" s="1"/>
  <c r="T8" i="4"/>
  <c r="T13" i="3" s="1"/>
  <c r="T5" i="4"/>
  <c r="T10" i="3" s="1"/>
  <c r="S10" i="4"/>
  <c r="S15" i="4"/>
  <c r="S8" i="4"/>
  <c r="T15" i="4"/>
  <c r="T20" i="3" s="1"/>
  <c r="S12" i="4"/>
  <c r="S16" i="4"/>
  <c r="T6" i="4"/>
  <c r="T11" i="3" s="1"/>
  <c r="T10" i="4"/>
  <c r="T15" i="3" s="1"/>
  <c r="T14" i="4"/>
  <c r="T19" i="3" s="1"/>
  <c r="S4" i="4"/>
  <c r="D2" i="4"/>
  <c r="E21" i="3"/>
  <c r="E39" i="3" s="1"/>
  <c r="E20" i="3"/>
  <c r="E38" i="3" s="1"/>
  <c r="E19" i="3"/>
  <c r="E37" i="3" s="1"/>
  <c r="E18" i="3"/>
  <c r="E36" i="3" s="1"/>
  <c r="E17" i="3"/>
  <c r="E35" i="3" s="1"/>
  <c r="E16" i="3"/>
  <c r="E34" i="3" s="1"/>
  <c r="E15" i="3"/>
  <c r="E33" i="3" s="1"/>
  <c r="E14" i="3"/>
  <c r="E32" i="3" s="1"/>
  <c r="E13" i="3"/>
  <c r="E31" i="3" s="1"/>
  <c r="E12" i="3"/>
  <c r="E30" i="3" s="1"/>
  <c r="E11" i="3"/>
  <c r="E29" i="3" s="1"/>
  <c r="E10" i="3"/>
  <c r="E28" i="3" s="1"/>
  <c r="E9" i="3"/>
  <c r="E27" i="3" s="1"/>
  <c r="E8" i="3"/>
  <c r="E26" i="3" s="1"/>
  <c r="C22" i="3"/>
  <c r="E40" i="3" s="1"/>
  <c r="S15" i="2"/>
  <c r="S6" i="2"/>
  <c r="T5" i="2"/>
  <c r="S10" i="3" s="1"/>
  <c r="S16" i="2"/>
  <c r="S8" i="2"/>
  <c r="T6" i="2"/>
  <c r="S11" i="3" s="1"/>
  <c r="T4" i="2"/>
  <c r="S9" i="3" s="1"/>
  <c r="T9" i="2"/>
  <c r="S14" i="3" s="1"/>
  <c r="S11" i="2"/>
  <c r="T10" i="2"/>
  <c r="S15" i="3" s="1"/>
  <c r="S10" i="2"/>
  <c r="T14" i="2"/>
  <c r="S19" i="3" s="1"/>
  <c r="T7" i="2"/>
  <c r="S12" i="3" s="1"/>
  <c r="T12" i="2"/>
  <c r="S17" i="3" s="1"/>
  <c r="U17" i="3" s="1"/>
  <c r="T11" i="2"/>
  <c r="S16" i="3" s="1"/>
  <c r="U16" i="3" s="1"/>
  <c r="T16" i="2"/>
  <c r="S21" i="3" s="1"/>
  <c r="T15" i="2"/>
  <c r="S20" i="3" s="1"/>
  <c r="S13" i="2"/>
  <c r="T8" i="2"/>
  <c r="S13" i="3" s="1"/>
  <c r="S9" i="2"/>
  <c r="T13" i="2"/>
  <c r="S18" i="3" s="1"/>
  <c r="T3" i="2"/>
  <c r="S8" i="3" s="1"/>
  <c r="S4" i="2"/>
  <c r="S14" i="2"/>
  <c r="S12" i="2"/>
  <c r="F2" i="2"/>
  <c r="G2" i="2" s="1"/>
  <c r="H2" i="2" s="1"/>
  <c r="I2" i="2" s="1"/>
  <c r="J2" i="2" s="1"/>
  <c r="K2" i="2" s="1"/>
  <c r="L2" i="2" s="1"/>
  <c r="M2" i="2" s="1"/>
  <c r="U12" i="3" l="1"/>
  <c r="U18" i="3"/>
  <c r="U15" i="3"/>
  <c r="U19" i="3"/>
  <c r="E25" i="3"/>
  <c r="U13" i="3"/>
  <c r="U10" i="3"/>
  <c r="U8" i="3"/>
  <c r="U21" i="3"/>
  <c r="U14" i="3"/>
  <c r="U15" i="4"/>
  <c r="X20" i="3" s="1"/>
  <c r="P20" i="3"/>
  <c r="U9" i="3"/>
  <c r="P15" i="3"/>
  <c r="U10" i="4"/>
  <c r="X15" i="3" s="1"/>
  <c r="P8" i="3"/>
  <c r="U3" i="4"/>
  <c r="X8" i="3" s="1"/>
  <c r="U11" i="3"/>
  <c r="U6" i="4"/>
  <c r="X11" i="3" s="1"/>
  <c r="P11" i="3"/>
  <c r="U5" i="4"/>
  <c r="X10" i="3" s="1"/>
  <c r="P10" i="3"/>
  <c r="U20" i="3"/>
  <c r="U14" i="4"/>
  <c r="X19" i="3" s="1"/>
  <c r="P19" i="3"/>
  <c r="P14" i="3"/>
  <c r="U9" i="4"/>
  <c r="X14" i="3" s="1"/>
  <c r="U4" i="4"/>
  <c r="X9" i="3" s="1"/>
  <c r="P9" i="3"/>
  <c r="P12" i="3"/>
  <c r="U7" i="4"/>
  <c r="X12" i="3" s="1"/>
  <c r="P16" i="3"/>
  <c r="U11" i="4"/>
  <c r="X16" i="3" s="1"/>
  <c r="T22" i="3"/>
  <c r="U16" i="4"/>
  <c r="X21" i="3" s="1"/>
  <c r="P21" i="3"/>
  <c r="U12" i="4"/>
  <c r="X17" i="3" s="1"/>
  <c r="P17" i="3"/>
  <c r="P13" i="3"/>
  <c r="U8" i="4"/>
  <c r="X13" i="3" s="1"/>
  <c r="U13" i="4"/>
  <c r="X18" i="3" s="1"/>
  <c r="P18" i="3"/>
  <c r="O9" i="3"/>
  <c r="U4" i="2"/>
  <c r="W9" i="3" s="1"/>
  <c r="O10" i="3"/>
  <c r="U5" i="2"/>
  <c r="W10" i="3" s="1"/>
  <c r="O12" i="3"/>
  <c r="U7" i="2"/>
  <c r="W12" i="3" s="1"/>
  <c r="Y12" i="3" s="1"/>
  <c r="O14" i="3"/>
  <c r="U9" i="2"/>
  <c r="W14" i="3" s="1"/>
  <c r="O13" i="3"/>
  <c r="U8" i="2"/>
  <c r="W13" i="3" s="1"/>
  <c r="O21" i="3"/>
  <c r="U16" i="2"/>
  <c r="W21" i="3" s="1"/>
  <c r="O18" i="3"/>
  <c r="U13" i="2"/>
  <c r="W18" i="3" s="1"/>
  <c r="O11" i="3"/>
  <c r="U6" i="2"/>
  <c r="W11" i="3" s="1"/>
  <c r="O20" i="3"/>
  <c r="U15" i="2"/>
  <c r="W20" i="3" s="1"/>
  <c r="Y20" i="3" s="1"/>
  <c r="O15" i="3"/>
  <c r="U10" i="2"/>
  <c r="W15" i="3" s="1"/>
  <c r="O17" i="3"/>
  <c r="U12" i="2"/>
  <c r="W17" i="3" s="1"/>
  <c r="O16" i="3"/>
  <c r="U11" i="2"/>
  <c r="W16" i="3" s="1"/>
  <c r="O19" i="3"/>
  <c r="U14" i="2"/>
  <c r="W19" i="3" s="1"/>
  <c r="O8" i="3"/>
  <c r="U3" i="2"/>
  <c r="W8" i="3" s="1"/>
  <c r="S22" i="3"/>
  <c r="I22" i="3"/>
  <c r="E22" i="3"/>
  <c r="E2" i="4"/>
  <c r="Y9" i="3" l="1"/>
  <c r="Q18" i="3"/>
  <c r="Y8" i="3"/>
  <c r="Q8" i="3"/>
  <c r="Y16" i="3"/>
  <c r="Y17" i="3"/>
  <c r="Y18" i="3"/>
  <c r="U22" i="3"/>
  <c r="Y21" i="3"/>
  <c r="Y14" i="3"/>
  <c r="Q11" i="3"/>
  <c r="Y19" i="3"/>
  <c r="X22" i="3"/>
  <c r="Y13" i="3"/>
  <c r="Y11" i="3"/>
  <c r="Y15" i="3"/>
  <c r="W22" i="3"/>
  <c r="Y10" i="3"/>
  <c r="Q21" i="3"/>
  <c r="Q19" i="3"/>
  <c r="Q13" i="3"/>
  <c r="Q16" i="3"/>
  <c r="Q14" i="3"/>
  <c r="P22" i="3"/>
  <c r="Q17" i="3"/>
  <c r="Q12" i="3"/>
  <c r="Q15" i="3"/>
  <c r="Q10" i="3"/>
  <c r="Q20" i="3"/>
  <c r="Q9" i="3"/>
  <c r="O22" i="3"/>
  <c r="F2" i="4"/>
  <c r="Y22" i="3" l="1"/>
  <c r="Q22" i="3"/>
  <c r="G2" i="4"/>
  <c r="H2" i="4" l="1"/>
  <c r="I2" i="4" l="1"/>
  <c r="J2" i="4" s="1"/>
  <c r="K2" i="4" s="1"/>
  <c r="L2" i="4" s="1"/>
  <c r="M2" i="4" s="1"/>
  <c r="R3" i="4" s="1"/>
  <c r="L8" i="3" s="1"/>
  <c r="M8" i="3" l="1"/>
  <c r="R12" i="4"/>
  <c r="L17" i="3" s="1"/>
  <c r="M17" i="3" s="1"/>
  <c r="R4" i="4"/>
  <c r="L9" i="3" s="1"/>
  <c r="M9" i="3" s="1"/>
  <c r="R5" i="4"/>
  <c r="L10" i="3" s="1"/>
  <c r="M10" i="3" s="1"/>
  <c r="R13" i="4"/>
  <c r="L18" i="3" s="1"/>
  <c r="M18" i="3" s="1"/>
  <c r="R15" i="4"/>
  <c r="L20" i="3" s="1"/>
  <c r="M20" i="3" s="1"/>
  <c r="R11" i="4"/>
  <c r="L16" i="3" s="1"/>
  <c r="M16" i="3" s="1"/>
  <c r="R14" i="4"/>
  <c r="L19" i="3" s="1"/>
  <c r="M19" i="3" s="1"/>
  <c r="R10" i="4"/>
  <c r="L15" i="3" s="1"/>
  <c r="M15" i="3" s="1"/>
  <c r="R9" i="4"/>
  <c r="L14" i="3" s="1"/>
  <c r="M14" i="3" s="1"/>
  <c r="R7" i="4"/>
  <c r="L12" i="3" s="1"/>
  <c r="M12" i="3" s="1"/>
  <c r="R6" i="4"/>
  <c r="L11" i="3" s="1"/>
  <c r="M11" i="3" s="1"/>
  <c r="R16" i="4"/>
  <c r="L21" i="3" s="1"/>
  <c r="M21" i="3" s="1"/>
  <c r="R8" i="4"/>
  <c r="L13" i="3" s="1"/>
  <c r="M13" i="3" s="1"/>
  <c r="M22" i="3" l="1"/>
  <c r="L22" i="3"/>
</calcChain>
</file>

<file path=xl/sharedStrings.xml><?xml version="1.0" encoding="utf-8"?>
<sst xmlns="http://schemas.openxmlformats.org/spreadsheetml/2006/main" count="140" uniqueCount="54">
  <si>
    <t>Month</t>
  </si>
  <si>
    <t>h:h</t>
  </si>
  <si>
    <t>Q1</t>
  </si>
  <si>
    <t>i:i</t>
  </si>
  <si>
    <t>Q2</t>
  </si>
  <si>
    <t>j:j</t>
  </si>
  <si>
    <t>Q3</t>
  </si>
  <si>
    <t>k:k</t>
  </si>
  <si>
    <t>Q4</t>
  </si>
  <si>
    <t>l:l</t>
  </si>
  <si>
    <t>m:m</t>
  </si>
  <si>
    <t>n:n</t>
  </si>
  <si>
    <t>o:o</t>
  </si>
  <si>
    <t>p:p</t>
  </si>
  <si>
    <t>q:q</t>
  </si>
  <si>
    <t>Account</t>
  </si>
  <si>
    <t>YTD</t>
  </si>
  <si>
    <t>H1</t>
  </si>
  <si>
    <t>H2</t>
  </si>
  <si>
    <t>Qtr</t>
  </si>
  <si>
    <t>Actual</t>
  </si>
  <si>
    <t>Budget</t>
  </si>
  <si>
    <t>var.</t>
  </si>
  <si>
    <t>Division 1</t>
  </si>
  <si>
    <t>Division 2</t>
  </si>
  <si>
    <t>Division 3</t>
  </si>
  <si>
    <t>Division 4</t>
  </si>
  <si>
    <t>Total</t>
  </si>
  <si>
    <t>Full year</t>
  </si>
  <si>
    <t>b:b</t>
  </si>
  <si>
    <t>c:c</t>
  </si>
  <si>
    <t>d:d</t>
  </si>
  <si>
    <t>e:e</t>
  </si>
  <si>
    <t>f:f</t>
  </si>
  <si>
    <t>g:g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</si>
  <si>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</si>
  <si>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</si>
  <si>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</si>
  <si>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</si>
  <si>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</si>
  <si>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</si>
  <si>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</si>
  <si>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</si>
  <si>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Division 13</t>
  </si>
  <si>
    <t>Division 14</t>
  </si>
  <si>
    <t>ACT data</t>
  </si>
  <si>
    <t>BUD data</t>
  </si>
  <si>
    <t>Sheet</t>
  </si>
  <si>
    <t>Month_range</t>
  </si>
  <si>
    <t>Qtr_range</t>
  </si>
  <si>
    <t>FY</t>
  </si>
  <si>
    <t>Division</t>
  </si>
  <si>
    <t>Select month</t>
  </si>
  <si>
    <t>Results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</si>
</sst>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4" fontId="0" fillId="0" borderId="4" xfId="0" applyNumberFormat="1" applyBorder="1" applyProtection="1">
      <protection locked="0"/>
    </xf>
    <xf numFmtId="3" fontId="0" fillId="0" borderId="4" xfId="1" applyNumberFormat="1" applyFont="1" applyBorder="1" applyAlignment="1" applyProtection="1">
      <alignment horizontal="center"/>
      <protection hidden="1"/>
    </xf>
    <xf numFmtId="3" fontId="0" fillId="2" borderId="4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0" borderId="5" xfId="1" applyNumberFormat="1" applyFont="1" applyBorder="1" applyAlignment="1" applyProtection="1">
      <alignment horizontal="center"/>
      <protection hidden="1"/>
    </xf>
    <xf numFmtId="3" fontId="0" fillId="2" borderId="5" xfId="0" applyNumberFormat="1" applyFill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3" fillId="2" borderId="0" xfId="0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right"/>
      <protection locked="0" hidden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MTD ACT vs BUD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Calibri" panose="020F0502020204030204"/>
            </a:rPr>
            <a:t>MTD ACT vs BUD</a:t>
          </a:r>
        </a:p>
      </cx:txPr>
    </cx:title>
    <cx:plotArea>
      <cx:plotAreaRegion>
        <cx:series layoutId="waterfall" uniqueId="{E11A36B3-5457-4820-9806-87EFDC632CE8}">
          <cx:dataPt idx="0">
            <cx:spPr>
              <a:solidFill>
                <a:srgbClr val="70AD47">
                  <a:lumMod val="60000"/>
                  <a:lumOff val="40000"/>
                </a:srgbClr>
              </a:solidFill>
            </cx:spPr>
          </cx:dataPt>
          <cx:dataPt idx="15">
            <cx:spPr>
              <a:solidFill>
                <a:srgbClr val="70AD47">
                  <a:lumMod val="60000"/>
                  <a:lumOff val="40000"/>
                </a:srgbClr>
              </a:solidFill>
            </cx:spPr>
          </cx:dataPt>
          <cx:dataLabels/>
          <cx:dataId val="0"/>
          <cx:layoutPr>
            <cx:visibility connectorLines="0"/>
            <cx:subtotals>
              <cx:idx val="15"/>
            </cx:subtotals>
          </cx:layoutPr>
        </cx:series>
      </cx:plotAreaRegion>
      <cx:axis id="0">
        <cx:catScaling gapWidth="0.5"/>
        <cx:tickLabels/>
      </cx:axis>
      <cx:axis id="1">
        <cx:valScaling max="600000" min="350000"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8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dk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ln w="9525" cap="flat" cmpd="sng" algn="ctr">
        <a:solidFill>
          <a:schemeClr val="phClr">
            <a:alpha val="50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cap="none" spc="2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23</xdr:row>
      <xdr:rowOff>21663</xdr:rowOff>
    </xdr:from>
    <xdr:to>
      <xdr:col>16</xdr:col>
      <xdr:colOff>448236</xdr:colOff>
      <xdr:row>43</xdr:row>
      <xdr:rowOff>29881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D305D6B-6C16-E797-EDD2-28C39F2665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470" y="4282513"/>
              <a:ext cx="9349816" cy="36912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2441-0A92-4530-AE34-1DA0BB3A9EB2}">
  <dimension ref="A1:Y40"/>
  <sheetViews>
    <sheetView showGridLines="0" tabSelected="1" zoomScale="85" zoomScaleNormal="85" workbookViewId="0">
      <pane ySplit="6" topLeftCell="A7" activePane="bottomLeft" state="frozen"/>
      <selection pane="bottomLeft" activeCell="C3" sqref="C3"/>
    </sheetView>
  </sheetViews>
  <sheetFormatPr defaultRowHeight="14.5" x14ac:dyDescent="0.35"/>
  <cols>
    <col min="1" max="1" width="2.81640625" customWidth="1"/>
    <col min="2" max="2" width="13.26953125" customWidth="1"/>
    <col min="3" max="3" width="11.08984375" bestFit="1" customWidth="1"/>
    <col min="6" max="6" width="1.26953125" customWidth="1"/>
    <col min="7" max="7" width="10.453125" customWidth="1"/>
    <col min="8" max="8" width="10.54296875" customWidth="1"/>
    <col min="10" max="10" width="1.26953125" customWidth="1"/>
    <col min="11" max="11" width="10.453125" customWidth="1"/>
    <col min="12" max="13" width="10" customWidth="1"/>
    <col min="14" max="14" width="1.26953125" customWidth="1"/>
    <col min="15" max="16" width="10.36328125" customWidth="1"/>
    <col min="18" max="18" width="1.26953125" customWidth="1"/>
    <col min="19" max="20" width="9.54296875" bestFit="1" customWidth="1"/>
    <col min="22" max="22" width="1.26953125" customWidth="1"/>
    <col min="23" max="24" width="10.453125" customWidth="1"/>
  </cols>
  <sheetData>
    <row r="1" spans="1:25" ht="15.5" x14ac:dyDescent="0.35">
      <c r="A1" s="11" t="s">
        <v>53</v>
      </c>
    </row>
    <row r="2" spans="1:25" ht="15.5" x14ac:dyDescent="0.35">
      <c r="A2" s="11"/>
    </row>
    <row r="3" spans="1:25" x14ac:dyDescent="0.35">
      <c r="B3" s="3" t="s">
        <v>52</v>
      </c>
      <c r="C3" s="12">
        <v>47788</v>
      </c>
    </row>
    <row r="4" spans="1:25" x14ac:dyDescent="0.35">
      <c r="B4" t="s">
        <v>19</v>
      </c>
      <c r="C4" s="24" t="str">
        <f>"Q"&amp;VLOOKUP($C$3,'Lookup table'!$A$2:$B$13,2,0)</f>
        <v>Q2</v>
      </c>
    </row>
    <row r="6" spans="1:25" x14ac:dyDescent="0.35">
      <c r="C6" s="25" t="str">
        <f>TEXT($C$3,"mmm")&amp;" MTD"</f>
        <v>Nov MTD</v>
      </c>
      <c r="D6" s="26"/>
      <c r="E6" s="27"/>
      <c r="G6" s="25" t="str">
        <f>C4</f>
        <v>Q2</v>
      </c>
      <c r="H6" s="26"/>
      <c r="I6" s="27"/>
      <c r="K6" s="25" t="str">
        <f>TEXT($C$3,"mmm")&amp;" YTD"</f>
        <v>Nov YTD</v>
      </c>
      <c r="L6" s="26"/>
      <c r="M6" s="27"/>
      <c r="N6" s="3"/>
      <c r="O6" s="25" t="s">
        <v>17</v>
      </c>
      <c r="P6" s="26"/>
      <c r="Q6" s="27"/>
      <c r="R6" s="3"/>
      <c r="S6" s="25" t="s">
        <v>18</v>
      </c>
      <c r="T6" s="26"/>
      <c r="U6" s="27"/>
      <c r="V6" s="3"/>
      <c r="W6" s="25" t="s">
        <v>28</v>
      </c>
      <c r="X6" s="26"/>
      <c r="Y6" s="27"/>
    </row>
    <row r="7" spans="1:25" x14ac:dyDescent="0.35">
      <c r="B7" s="28" t="s">
        <v>51</v>
      </c>
      <c r="C7" s="9" t="s">
        <v>20</v>
      </c>
      <c r="D7" s="9" t="s">
        <v>21</v>
      </c>
      <c r="E7" s="9" t="s">
        <v>22</v>
      </c>
      <c r="F7" s="3"/>
      <c r="G7" s="9" t="s">
        <v>20</v>
      </c>
      <c r="H7" s="9" t="s">
        <v>21</v>
      </c>
      <c r="I7" s="9" t="s">
        <v>22</v>
      </c>
      <c r="J7" s="3"/>
      <c r="K7" s="9" t="s">
        <v>20</v>
      </c>
      <c r="L7" s="9" t="s">
        <v>21</v>
      </c>
      <c r="M7" s="9" t="s">
        <v>22</v>
      </c>
      <c r="N7" s="3"/>
      <c r="O7" s="9" t="s">
        <v>20</v>
      </c>
      <c r="P7" s="9" t="s">
        <v>21</v>
      </c>
      <c r="Q7" s="9" t="s">
        <v>22</v>
      </c>
      <c r="R7" s="3"/>
      <c r="S7" s="9" t="s">
        <v>20</v>
      </c>
      <c r="T7" s="9" t="s">
        <v>21</v>
      </c>
      <c r="U7" s="9" t="s">
        <v>22</v>
      </c>
      <c r="V7" s="3"/>
      <c r="W7" s="9" t="s">
        <v>20</v>
      </c>
      <c r="X7" s="9" t="s">
        <v>21</v>
      </c>
      <c r="Y7" s="9" t="s">
        <v>22</v>
      </c>
    </row>
    <row r="8" spans="1:25" x14ac:dyDescent="0.35">
      <c r="B8" s="5" t="s">
        <v>23</v>
      </c>
      <c r="C8" s="13">
        <f ca="1">SUMIFS((INDIRECT("'"&amp;'Lookup table'!$C$2&amp;"'!"&amp;VLOOKUP($C$3,'Lookup table'!$A$2:$D$13,COLUMNS('Lookup table'!A:D),0))),'ACT data'!$A:$A,Indirect!$B8)</f>
        <v>40268</v>
      </c>
      <c r="D8" s="13">
        <f ca="1">SUMIFS((INDIRECT("'"&amp;'Lookup table'!$C$3&amp;"'!"&amp;VLOOKUP($C$3,'Lookup table'!$A$2:$D$13,COLUMNS('Lookup table'!B:E),0))),'ACT data'!$A:$A,Indirect!$B8)</f>
        <v>38685</v>
      </c>
      <c r="E8" s="14">
        <f ca="1">C8-D8</f>
        <v>1583</v>
      </c>
      <c r="F8" s="15"/>
      <c r="G8" s="13">
        <f ca="1">SUMIFS((INDIRECT("'"&amp;'Lookup table'!$C$2&amp;"'!"&amp;VLOOKUP($C$4,'Lookup table'!$E$2:$F$5,COLUMNS('Lookup table'!E:F),0))),'ACT data'!$A:$A,Indirect!$B8)</f>
        <v>111370</v>
      </c>
      <c r="H8" s="13">
        <f ca="1">SUMIFS((INDIRECT("'"&amp;'Lookup table'!$C$3&amp;"'!"&amp;VLOOKUP($C$4,'Lookup table'!$E$2:$F$5,COLUMNS('Lookup table'!F:G),0))),'ACT data'!$A:$A,Indirect!$B8)</f>
        <v>102663</v>
      </c>
      <c r="I8" s="14">
        <f ca="1">G8-H8</f>
        <v>8707</v>
      </c>
      <c r="J8" s="15"/>
      <c r="K8" s="16">
        <f>SUMIFS('ACT data'!$R:$R,'ACT data'!$A:$A,Indirect!$B8)</f>
        <v>185158</v>
      </c>
      <c r="L8" s="16">
        <f>SUMIFS('BUD data'!$R:$R,'ACT data'!$A:$A,Indirect!$B8)</f>
        <v>163320</v>
      </c>
      <c r="M8" s="14">
        <f>K8-L8</f>
        <v>21838</v>
      </c>
      <c r="N8" s="17"/>
      <c r="O8" s="16">
        <f>SUMIFS('ACT data'!$S:$S,'ACT data'!$A:$A,Indirect!$B8)</f>
        <v>222450</v>
      </c>
      <c r="P8" s="16">
        <f>SUMIFS('BUD data'!$S:$S,'ACT data'!$A:$A,Indirect!$B8)</f>
        <v>202090</v>
      </c>
      <c r="Q8" s="14">
        <f>O8-P8</f>
        <v>20360</v>
      </c>
      <c r="R8" s="17"/>
      <c r="S8" s="16">
        <f>SUMIFS('ACT data'!$T:$T,'ACT data'!$A:$A,Indirect!$B8)</f>
        <v>147055</v>
      </c>
      <c r="T8" s="16">
        <f>SUMIFS('BUD data'!$T:$T,'ACT data'!$A:$A,Indirect!$B8)</f>
        <v>210935</v>
      </c>
      <c r="U8" s="14">
        <f>S8-T8</f>
        <v>-63880</v>
      </c>
      <c r="V8" s="17"/>
      <c r="W8" s="16">
        <f>SUMIFS('ACT data'!$U:$U,'ACT data'!$A:$A,Indirect!$B8)</f>
        <v>369505</v>
      </c>
      <c r="X8" s="16">
        <f>SUMIFS('BUD data'!$U:$U,'ACT data'!$A:$A,Indirect!$B8)</f>
        <v>413025</v>
      </c>
      <c r="Y8" s="14">
        <f>W8-X8</f>
        <v>-43520</v>
      </c>
    </row>
    <row r="9" spans="1:25" x14ac:dyDescent="0.35">
      <c r="B9" s="5" t="s">
        <v>24</v>
      </c>
      <c r="C9" s="13">
        <f ca="1">SUMIFS((INDIRECT("'"&amp;'Lookup table'!$C$2&amp;"'!"&amp;VLOOKUP($C$3,'Lookup table'!$A$2:$D$13,COLUMNS('Lookup table'!A:D),0))),'ACT data'!$A:$A,Indirect!$B9)</f>
        <v>35711</v>
      </c>
      <c r="D9" s="13">
        <f ca="1">SUMIFS((INDIRECT("'"&amp;'Lookup table'!$C$3&amp;"'!"&amp;VLOOKUP($C$3,'Lookup table'!$A$2:$D$13,COLUMNS('Lookup table'!B:E),0))),'ACT data'!$A:$A,Indirect!$B9)</f>
        <v>38511</v>
      </c>
      <c r="E9" s="14">
        <f t="shared" ref="E9:E21" ca="1" si="0">C9-D9</f>
        <v>-2800</v>
      </c>
      <c r="F9" s="15"/>
      <c r="G9" s="13">
        <f ca="1">SUMIFS((INDIRECT("'"&amp;'Lookup table'!$C$2&amp;"'!"&amp;VLOOKUP($C$4,'Lookup table'!$E$2:$F$5,COLUMNS('Lookup table'!E:F),0))),'ACT data'!$A:$A,Indirect!$B9)</f>
        <v>103290</v>
      </c>
      <c r="H9" s="13">
        <f ca="1">SUMIFS((INDIRECT("'"&amp;'Lookup table'!$C$3&amp;"'!"&amp;VLOOKUP($C$4,'Lookup table'!$E$2:$F$5,COLUMNS('Lookup table'!F:G),0))),'ACT data'!$A:$A,Indirect!$B9)</f>
        <v>105843</v>
      </c>
      <c r="I9" s="14">
        <f t="shared" ref="I9:I21" ca="1" si="1">G9-H9</f>
        <v>-2553</v>
      </c>
      <c r="J9" s="15"/>
      <c r="K9" s="16">
        <f>SUMIFS('ACT data'!$R:$R,'ACT data'!$A:$A,Indirect!$B9)</f>
        <v>189605</v>
      </c>
      <c r="L9" s="16">
        <f>SUMIFS('BUD data'!$R:$R,'ACT data'!$A:$A,Indirect!$B9)</f>
        <v>160947</v>
      </c>
      <c r="M9" s="14">
        <f t="shared" ref="M9:M21" si="2">K9-L9</f>
        <v>28658</v>
      </c>
      <c r="N9" s="17"/>
      <c r="O9" s="16">
        <f>SUMIFS('ACT data'!$S:$S,'ACT data'!$A:$A,Indirect!$B9)</f>
        <v>222322</v>
      </c>
      <c r="P9" s="16">
        <f>SUMIFS('BUD data'!$S:$S,'ACT data'!$A:$A,Indirect!$B9)</f>
        <v>199961</v>
      </c>
      <c r="Q9" s="14">
        <f t="shared" ref="Q9:Q21" si="3">O9-P9</f>
        <v>22361</v>
      </c>
      <c r="R9" s="17"/>
      <c r="S9" s="16">
        <f>SUMIFS('ACT data'!$T:$T,'ACT data'!$A:$A,Indirect!$B9)</f>
        <v>175946</v>
      </c>
      <c r="T9" s="16">
        <f>SUMIFS('BUD data'!$T:$T,'ACT data'!$A:$A,Indirect!$B9)</f>
        <v>183218</v>
      </c>
      <c r="U9" s="14">
        <f t="shared" ref="U9:U21" si="4">S9-T9</f>
        <v>-7272</v>
      </c>
      <c r="V9" s="17"/>
      <c r="W9" s="16">
        <f>SUMIFS('ACT data'!$U:$U,'ACT data'!$A:$A,Indirect!$B9)</f>
        <v>398268</v>
      </c>
      <c r="X9" s="16">
        <f>SUMIFS('BUD data'!$U:$U,'ACT data'!$A:$A,Indirect!$B9)</f>
        <v>383179</v>
      </c>
      <c r="Y9" s="14">
        <f t="shared" ref="Y9:Y21" si="5">W9-X9</f>
        <v>15089</v>
      </c>
    </row>
    <row r="10" spans="1:25" x14ac:dyDescent="0.35">
      <c r="B10" s="5" t="s">
        <v>25</v>
      </c>
      <c r="C10" s="13">
        <f ca="1">SUMIFS((INDIRECT("'"&amp;'Lookup table'!$C$2&amp;"'!"&amp;VLOOKUP($C$3,'Lookup table'!$A$2:$D$13,COLUMNS('Lookup table'!A:D),0))),'ACT data'!$A:$A,Indirect!$B10)</f>
        <v>45751</v>
      </c>
      <c r="D10" s="13">
        <f ca="1">SUMIFS((INDIRECT("'"&amp;'Lookup table'!$C$3&amp;"'!"&amp;VLOOKUP($C$3,'Lookup table'!$A$2:$D$13,COLUMNS('Lookup table'!B:E),0))),'ACT data'!$A:$A,Indirect!$B10)</f>
        <v>33325</v>
      </c>
      <c r="E10" s="14">
        <f t="shared" ca="1" si="0"/>
        <v>12426</v>
      </c>
      <c r="F10" s="15"/>
      <c r="G10" s="13">
        <f ca="1">SUMIFS((INDIRECT("'"&amp;'Lookup table'!$C$2&amp;"'!"&amp;VLOOKUP($C$4,'Lookup table'!$E$2:$F$5,COLUMNS('Lookup table'!E:F),0))),'ACT data'!$A:$A,Indirect!$B10)</f>
        <v>117470</v>
      </c>
      <c r="H10" s="13">
        <f ca="1">SUMIFS((INDIRECT("'"&amp;'Lookup table'!$C$3&amp;"'!"&amp;VLOOKUP($C$4,'Lookup table'!$E$2:$F$5,COLUMNS('Lookup table'!F:G),0))),'ACT data'!$A:$A,Indirect!$B10)</f>
        <v>105096</v>
      </c>
      <c r="I10" s="14">
        <f t="shared" ca="1" si="1"/>
        <v>12374</v>
      </c>
      <c r="J10" s="15"/>
      <c r="K10" s="16">
        <f>SUMIFS('ACT data'!$R:$R,'ACT data'!$A:$A,Indirect!$B10)</f>
        <v>204782</v>
      </c>
      <c r="L10" s="16">
        <f>SUMIFS('BUD data'!$R:$R,'ACT data'!$A:$A,Indirect!$B10)</f>
        <v>161281</v>
      </c>
      <c r="M10" s="14">
        <f t="shared" si="2"/>
        <v>43501</v>
      </c>
      <c r="N10" s="17"/>
      <c r="O10" s="16">
        <f>SUMIFS('ACT data'!$S:$S,'ACT data'!$A:$A,Indirect!$B10)</f>
        <v>236730</v>
      </c>
      <c r="P10" s="16">
        <f>SUMIFS('BUD data'!$S:$S,'ACT data'!$A:$A,Indirect!$B10)</f>
        <v>200351</v>
      </c>
      <c r="Q10" s="14">
        <f t="shared" si="3"/>
        <v>36379</v>
      </c>
      <c r="R10" s="17"/>
      <c r="S10" s="16">
        <f>SUMIFS('ACT data'!$T:$T,'ACT data'!$A:$A,Indirect!$B10)</f>
        <v>166626</v>
      </c>
      <c r="T10" s="16">
        <f>SUMIFS('BUD data'!$T:$T,'ACT data'!$A:$A,Indirect!$B10)</f>
        <v>176742</v>
      </c>
      <c r="U10" s="14">
        <f t="shared" si="4"/>
        <v>-10116</v>
      </c>
      <c r="V10" s="17"/>
      <c r="W10" s="16">
        <f>SUMIFS('ACT data'!$U:$U,'ACT data'!$A:$A,Indirect!$B10)</f>
        <v>403356</v>
      </c>
      <c r="X10" s="16">
        <f>SUMIFS('BUD data'!$U:$U,'ACT data'!$A:$A,Indirect!$B10)</f>
        <v>377093</v>
      </c>
      <c r="Y10" s="14">
        <f t="shared" si="5"/>
        <v>26263</v>
      </c>
    </row>
    <row r="11" spans="1:25" x14ac:dyDescent="0.35">
      <c r="B11" s="5" t="s">
        <v>26</v>
      </c>
      <c r="C11" s="13">
        <f ca="1">SUMIFS((INDIRECT("'"&amp;'Lookup table'!$C$2&amp;"'!"&amp;VLOOKUP($C$3,'Lookup table'!$A$2:$D$13,COLUMNS('Lookup table'!A:D),0))),'ACT data'!$A:$A,Indirect!$B11)</f>
        <v>35967</v>
      </c>
      <c r="D11" s="13">
        <f ca="1">SUMIFS((INDIRECT("'"&amp;'Lookup table'!$C$3&amp;"'!"&amp;VLOOKUP($C$3,'Lookup table'!$A$2:$D$13,COLUMNS('Lookup table'!B:E),0))),'ACT data'!$A:$A,Indirect!$B11)</f>
        <v>27549</v>
      </c>
      <c r="E11" s="14">
        <f t="shared" ca="1" si="0"/>
        <v>8418</v>
      </c>
      <c r="F11" s="15"/>
      <c r="G11" s="13">
        <f ca="1">SUMIFS((INDIRECT("'"&amp;'Lookup table'!$C$2&amp;"'!"&amp;VLOOKUP($C$4,'Lookup table'!$E$2:$F$5,COLUMNS('Lookup table'!E:F),0))),'ACT data'!$A:$A,Indirect!$B11)</f>
        <v>130302</v>
      </c>
      <c r="H11" s="13">
        <f ca="1">SUMIFS((INDIRECT("'"&amp;'Lookup table'!$C$3&amp;"'!"&amp;VLOOKUP($C$4,'Lookup table'!$E$2:$F$5,COLUMNS('Lookup table'!F:G),0))),'ACT data'!$A:$A,Indirect!$B11)</f>
        <v>89174</v>
      </c>
      <c r="I11" s="14">
        <f t="shared" ca="1" si="1"/>
        <v>41128</v>
      </c>
      <c r="J11" s="15"/>
      <c r="K11" s="16">
        <f>SUMIFS('ACT data'!$R:$R,'ACT data'!$A:$A,Indirect!$B11)</f>
        <v>208927</v>
      </c>
      <c r="L11" s="16">
        <f>SUMIFS('BUD data'!$R:$R,'ACT data'!$A:$A,Indirect!$B11)</f>
        <v>165171</v>
      </c>
      <c r="M11" s="14">
        <f t="shared" si="2"/>
        <v>43756</v>
      </c>
      <c r="N11" s="17"/>
      <c r="O11" s="16">
        <f>SUMIFS('ACT data'!$S:$S,'ACT data'!$A:$A,Indirect!$B11)</f>
        <v>254859</v>
      </c>
      <c r="P11" s="16">
        <f>SUMIFS('BUD data'!$S:$S,'ACT data'!$A:$A,Indirect!$B11)</f>
        <v>201510</v>
      </c>
      <c r="Q11" s="14">
        <f t="shared" si="3"/>
        <v>53349</v>
      </c>
      <c r="R11" s="17"/>
      <c r="S11" s="16">
        <f>SUMIFS('ACT data'!$T:$T,'ACT data'!$A:$A,Indirect!$B11)</f>
        <v>158417</v>
      </c>
      <c r="T11" s="16">
        <f>SUMIFS('BUD data'!$T:$T,'ACT data'!$A:$A,Indirect!$B11)</f>
        <v>203696</v>
      </c>
      <c r="U11" s="14">
        <f t="shared" si="4"/>
        <v>-45279</v>
      </c>
      <c r="V11" s="17"/>
      <c r="W11" s="16">
        <f>SUMIFS('ACT data'!$U:$U,'ACT data'!$A:$A,Indirect!$B11)</f>
        <v>413276</v>
      </c>
      <c r="X11" s="16">
        <f>SUMIFS('BUD data'!$U:$U,'ACT data'!$A:$A,Indirect!$B11)</f>
        <v>405206</v>
      </c>
      <c r="Y11" s="14">
        <f t="shared" si="5"/>
        <v>8070</v>
      </c>
    </row>
    <row r="12" spans="1:25" x14ac:dyDescent="0.35">
      <c r="B12" s="5" t="s">
        <v>35</v>
      </c>
      <c r="C12" s="13">
        <f ca="1">SUMIFS((INDIRECT("'"&amp;'Lookup table'!$C$2&amp;"'!"&amp;VLOOKUP($C$3,'Lookup table'!$A$2:$D$13,COLUMNS('Lookup table'!A:D),0))),'ACT data'!$A:$A,Indirect!$B12)</f>
        <v>31508</v>
      </c>
      <c r="D12" s="13">
        <f ca="1">SUMIFS((INDIRECT("'"&amp;'Lookup table'!$C$3&amp;"'!"&amp;VLOOKUP($C$3,'Lookup table'!$A$2:$D$13,COLUMNS('Lookup table'!B:E),0))),'ACT data'!$A:$A,Indirect!$B12)</f>
        <v>38105</v>
      </c>
      <c r="E12" s="14">
        <f t="shared" ca="1" si="0"/>
        <v>-6597</v>
      </c>
      <c r="F12" s="15"/>
      <c r="G12" s="13">
        <f ca="1">SUMIFS((INDIRECT("'"&amp;'Lookup table'!$C$2&amp;"'!"&amp;VLOOKUP($C$4,'Lookup table'!$E$2:$F$5,COLUMNS('Lookup table'!E:F),0))),'ACT data'!$A:$A,Indirect!$B12)</f>
        <v>102143</v>
      </c>
      <c r="H12" s="13">
        <f ca="1">SUMIFS((INDIRECT("'"&amp;'Lookup table'!$C$3&amp;"'!"&amp;VLOOKUP($C$4,'Lookup table'!$E$2:$F$5,COLUMNS('Lookup table'!F:G),0))),'ACT data'!$A:$A,Indirect!$B12)</f>
        <v>99028</v>
      </c>
      <c r="I12" s="14">
        <f t="shared" ca="1" si="1"/>
        <v>3115</v>
      </c>
      <c r="J12" s="15"/>
      <c r="K12" s="16">
        <f>SUMIFS('ACT data'!$R:$R,'ACT data'!$A:$A,Indirect!$B12)</f>
        <v>170793</v>
      </c>
      <c r="L12" s="16">
        <f>SUMIFS('BUD data'!$R:$R,'ACT data'!$A:$A,Indirect!$B12)</f>
        <v>176220</v>
      </c>
      <c r="M12" s="14">
        <f t="shared" si="2"/>
        <v>-5427</v>
      </c>
      <c r="N12" s="17"/>
      <c r="O12" s="16">
        <f>SUMIFS('ACT data'!$S:$S,'ACT data'!$A:$A,Indirect!$B12)</f>
        <v>206775</v>
      </c>
      <c r="P12" s="16">
        <f>SUMIFS('BUD data'!$S:$S,'ACT data'!$A:$A,Indirect!$B12)</f>
        <v>201317</v>
      </c>
      <c r="Q12" s="14">
        <f t="shared" si="3"/>
        <v>5458</v>
      </c>
      <c r="R12" s="17"/>
      <c r="S12" s="16">
        <f>SUMIFS('ACT data'!$T:$T,'ACT data'!$A:$A,Indirect!$B12)</f>
        <v>158008</v>
      </c>
      <c r="T12" s="16">
        <f>SUMIFS('BUD data'!$T:$T,'ACT data'!$A:$A,Indirect!$B12)</f>
        <v>195435</v>
      </c>
      <c r="U12" s="14">
        <f t="shared" si="4"/>
        <v>-37427</v>
      </c>
      <c r="V12" s="17"/>
      <c r="W12" s="16">
        <f>SUMIFS('ACT data'!$U:$U,'ACT data'!$A:$A,Indirect!$B12)</f>
        <v>364783</v>
      </c>
      <c r="X12" s="16">
        <f>SUMIFS('BUD data'!$U:$U,'ACT data'!$A:$A,Indirect!$B12)</f>
        <v>396752</v>
      </c>
      <c r="Y12" s="14">
        <f t="shared" si="5"/>
        <v>-31969</v>
      </c>
    </row>
    <row r="13" spans="1:25" x14ac:dyDescent="0.35">
      <c r="B13" s="5" t="s">
        <v>36</v>
      </c>
      <c r="C13" s="13">
        <f ca="1">SUMIFS((INDIRECT("'"&amp;'Lookup table'!$C$2&amp;"'!"&amp;VLOOKUP($C$3,'Lookup table'!$A$2:$D$13,COLUMNS('Lookup table'!A:D),0))),'ACT data'!$A:$A,Indirect!$B13)</f>
        <v>33927</v>
      </c>
      <c r="D13" s="13">
        <f ca="1">SUMIFS((INDIRECT("'"&amp;'Lookup table'!$C$3&amp;"'!"&amp;VLOOKUP($C$3,'Lookup table'!$A$2:$D$13,COLUMNS('Lookup table'!B:E),0))),'ACT data'!$A:$A,Indirect!$B13)</f>
        <v>36862</v>
      </c>
      <c r="E13" s="14">
        <f t="shared" ca="1" si="0"/>
        <v>-2935</v>
      </c>
      <c r="F13" s="15"/>
      <c r="G13" s="13">
        <f ca="1">SUMIFS((INDIRECT("'"&amp;'Lookup table'!$C$2&amp;"'!"&amp;VLOOKUP($C$4,'Lookup table'!$E$2:$F$5,COLUMNS('Lookup table'!E:F),0))),'ACT data'!$A:$A,Indirect!$B13)</f>
        <v>117412</v>
      </c>
      <c r="H13" s="13">
        <f ca="1">SUMIFS((INDIRECT("'"&amp;'Lookup table'!$C$3&amp;"'!"&amp;VLOOKUP($C$4,'Lookup table'!$E$2:$F$5,COLUMNS('Lookup table'!F:G),0))),'ACT data'!$A:$A,Indirect!$B13)</f>
        <v>111778</v>
      </c>
      <c r="I13" s="14">
        <f t="shared" ca="1" si="1"/>
        <v>5634</v>
      </c>
      <c r="J13" s="15"/>
      <c r="K13" s="16">
        <f>SUMIFS('ACT data'!$R:$R,'ACT data'!$A:$A,Indirect!$B13)</f>
        <v>214309</v>
      </c>
      <c r="L13" s="16">
        <f>SUMIFS('BUD data'!$R:$R,'ACT data'!$A:$A,Indirect!$B13)</f>
        <v>175352</v>
      </c>
      <c r="M13" s="14">
        <f t="shared" si="2"/>
        <v>38957</v>
      </c>
      <c r="N13" s="17"/>
      <c r="O13" s="16">
        <f>SUMIFS('ACT data'!$S:$S,'ACT data'!$A:$A,Indirect!$B13)</f>
        <v>250854</v>
      </c>
      <c r="P13" s="16">
        <f>SUMIFS('BUD data'!$S:$S,'ACT data'!$A:$A,Indirect!$B13)</f>
        <v>213441</v>
      </c>
      <c r="Q13" s="14">
        <f t="shared" si="3"/>
        <v>37413</v>
      </c>
      <c r="R13" s="17"/>
      <c r="S13" s="16">
        <f>SUMIFS('ACT data'!$T:$T,'ACT data'!$A:$A,Indirect!$B13)</f>
        <v>176845</v>
      </c>
      <c r="T13" s="16">
        <f>SUMIFS('BUD data'!$T:$T,'ACT data'!$A:$A,Indirect!$B13)</f>
        <v>195420</v>
      </c>
      <c r="U13" s="14">
        <f t="shared" si="4"/>
        <v>-18575</v>
      </c>
      <c r="V13" s="17"/>
      <c r="W13" s="16">
        <f>SUMIFS('ACT data'!$U:$U,'ACT data'!$A:$A,Indirect!$B13)</f>
        <v>427699</v>
      </c>
      <c r="X13" s="16">
        <f>SUMIFS('BUD data'!$U:$U,'ACT data'!$A:$A,Indirect!$B13)</f>
        <v>408861</v>
      </c>
      <c r="Y13" s="14">
        <f t="shared" si="5"/>
        <v>18838</v>
      </c>
    </row>
    <row r="14" spans="1:25" x14ac:dyDescent="0.35">
      <c r="B14" s="5" t="s">
        <v>37</v>
      </c>
      <c r="C14" s="13">
        <f ca="1">SUMIFS((INDIRECT("'"&amp;'Lookup table'!$C$2&amp;"'!"&amp;VLOOKUP($C$3,'Lookup table'!$A$2:$D$13,COLUMNS('Lookup table'!A:D),0))),'ACT data'!$A:$A,Indirect!$B14)</f>
        <v>49376</v>
      </c>
      <c r="D14" s="13">
        <f ca="1">SUMIFS((INDIRECT("'"&amp;'Lookup table'!$C$3&amp;"'!"&amp;VLOOKUP($C$3,'Lookup table'!$A$2:$D$13,COLUMNS('Lookup table'!B:E),0))),'ACT data'!$A:$A,Indirect!$B14)</f>
        <v>39351</v>
      </c>
      <c r="E14" s="14">
        <f t="shared" ca="1" si="0"/>
        <v>10025</v>
      </c>
      <c r="F14" s="15"/>
      <c r="G14" s="13">
        <f ca="1">SUMIFS((INDIRECT("'"&amp;'Lookup table'!$C$2&amp;"'!"&amp;VLOOKUP($C$4,'Lookup table'!$E$2:$F$5,COLUMNS('Lookup table'!E:F),0))),'ACT data'!$A:$A,Indirect!$B14)</f>
        <v>135327</v>
      </c>
      <c r="H14" s="13">
        <f ca="1">SUMIFS((INDIRECT("'"&amp;'Lookup table'!$C$3&amp;"'!"&amp;VLOOKUP($C$4,'Lookup table'!$E$2:$F$5,COLUMNS('Lookup table'!F:G),0))),'ACT data'!$A:$A,Indirect!$B14)</f>
        <v>98211</v>
      </c>
      <c r="I14" s="14">
        <f t="shared" ca="1" si="1"/>
        <v>37116</v>
      </c>
      <c r="J14" s="15"/>
      <c r="K14" s="16">
        <f>SUMIFS('ACT data'!$R:$R,'ACT data'!$A:$A,Indirect!$B14)</f>
        <v>220446</v>
      </c>
      <c r="L14" s="16">
        <f>SUMIFS('BUD data'!$R:$R,'ACT data'!$A:$A,Indirect!$B14)</f>
        <v>169766</v>
      </c>
      <c r="M14" s="14">
        <f t="shared" si="2"/>
        <v>50680</v>
      </c>
      <c r="N14" s="17"/>
      <c r="O14" s="16">
        <f>SUMIFS('ACT data'!$S:$S,'ACT data'!$A:$A,Indirect!$B14)</f>
        <v>261930</v>
      </c>
      <c r="P14" s="16">
        <f>SUMIFS('BUD data'!$S:$S,'ACT data'!$A:$A,Indirect!$B14)</f>
        <v>200551</v>
      </c>
      <c r="Q14" s="14">
        <f t="shared" si="3"/>
        <v>61379</v>
      </c>
      <c r="R14" s="17"/>
      <c r="S14" s="16">
        <f>SUMIFS('ACT data'!$T:$T,'ACT data'!$A:$A,Indirect!$B14)</f>
        <v>157414</v>
      </c>
      <c r="T14" s="16">
        <f>SUMIFS('BUD data'!$T:$T,'ACT data'!$A:$A,Indirect!$B14)</f>
        <v>205232</v>
      </c>
      <c r="U14" s="14">
        <f t="shared" si="4"/>
        <v>-47818</v>
      </c>
      <c r="V14" s="17"/>
      <c r="W14" s="16">
        <f>SUMIFS('ACT data'!$U:$U,'ACT data'!$A:$A,Indirect!$B14)</f>
        <v>419344</v>
      </c>
      <c r="X14" s="16">
        <f>SUMIFS('BUD data'!$U:$U,'ACT data'!$A:$A,Indirect!$B14)</f>
        <v>405783</v>
      </c>
      <c r="Y14" s="14">
        <f t="shared" si="5"/>
        <v>13561</v>
      </c>
    </row>
    <row r="15" spans="1:25" x14ac:dyDescent="0.35">
      <c r="B15" s="5" t="s">
        <v>38</v>
      </c>
      <c r="C15" s="13">
        <f ca="1">SUMIFS((INDIRECT("'"&amp;'Lookup table'!$C$2&amp;"'!"&amp;VLOOKUP($C$3,'Lookup table'!$A$2:$D$13,COLUMNS('Lookup table'!A:D),0))),'ACT data'!$A:$A,Indirect!$B15)</f>
        <v>30895</v>
      </c>
      <c r="D15" s="13">
        <f ca="1">SUMIFS((INDIRECT("'"&amp;'Lookup table'!$C$3&amp;"'!"&amp;VLOOKUP($C$3,'Lookup table'!$A$2:$D$13,COLUMNS('Lookup table'!B:E),0))),'ACT data'!$A:$A,Indirect!$B15)</f>
        <v>29953</v>
      </c>
      <c r="E15" s="14">
        <f t="shared" ca="1" si="0"/>
        <v>942</v>
      </c>
      <c r="F15" s="15"/>
      <c r="G15" s="13">
        <f ca="1">SUMIFS((INDIRECT("'"&amp;'Lookup table'!$C$2&amp;"'!"&amp;VLOOKUP($C$4,'Lookup table'!$E$2:$F$5,COLUMNS('Lookup table'!E:F),0))),'ACT data'!$A:$A,Indirect!$B15)</f>
        <v>100218</v>
      </c>
      <c r="H15" s="13">
        <f ca="1">SUMIFS((INDIRECT("'"&amp;'Lookup table'!$C$3&amp;"'!"&amp;VLOOKUP($C$4,'Lookup table'!$E$2:$F$5,COLUMNS('Lookup table'!F:G),0))),'ACT data'!$A:$A,Indirect!$B15)</f>
        <v>92921</v>
      </c>
      <c r="I15" s="14">
        <f t="shared" ca="1" si="1"/>
        <v>7297</v>
      </c>
      <c r="J15" s="15"/>
      <c r="K15" s="16">
        <f>SUMIFS('ACT data'!$R:$R,'ACT data'!$A:$A,Indirect!$B15)</f>
        <v>188017</v>
      </c>
      <c r="L15" s="16">
        <f>SUMIFS('BUD data'!$R:$R,'ACT data'!$A:$A,Indirect!$B15)</f>
        <v>146429</v>
      </c>
      <c r="M15" s="14">
        <f t="shared" si="2"/>
        <v>41588</v>
      </c>
      <c r="N15" s="17"/>
      <c r="O15" s="16">
        <f>SUMIFS('ACT data'!$S:$S,'ACT data'!$A:$A,Indirect!$B15)</f>
        <v>221174</v>
      </c>
      <c r="P15" s="16">
        <f>SUMIFS('BUD data'!$S:$S,'ACT data'!$A:$A,Indirect!$B15)</f>
        <v>172206</v>
      </c>
      <c r="Q15" s="14">
        <f t="shared" si="3"/>
        <v>48968</v>
      </c>
      <c r="R15" s="17"/>
      <c r="S15" s="16">
        <f>SUMIFS('ACT data'!$T:$T,'ACT data'!$A:$A,Indirect!$B15)</f>
        <v>154655</v>
      </c>
      <c r="T15" s="16">
        <f>SUMIFS('BUD data'!$T:$T,'ACT data'!$A:$A,Indirect!$B15)</f>
        <v>190453</v>
      </c>
      <c r="U15" s="14">
        <f t="shared" si="4"/>
        <v>-35798</v>
      </c>
      <c r="V15" s="17"/>
      <c r="W15" s="16">
        <f>SUMIFS('ACT data'!$U:$U,'ACT data'!$A:$A,Indirect!$B15)</f>
        <v>375829</v>
      </c>
      <c r="X15" s="16">
        <f>SUMIFS('BUD data'!$U:$U,'ACT data'!$A:$A,Indirect!$B15)</f>
        <v>362659</v>
      </c>
      <c r="Y15" s="14">
        <f t="shared" si="5"/>
        <v>13170</v>
      </c>
    </row>
    <row r="16" spans="1:25" x14ac:dyDescent="0.35">
      <c r="B16" s="5" t="s">
        <v>39</v>
      </c>
      <c r="C16" s="13">
        <f ca="1">SUMIFS((INDIRECT("'"&amp;'Lookup table'!$C$2&amp;"'!"&amp;VLOOKUP($C$3,'Lookup table'!$A$2:$D$13,COLUMNS('Lookup table'!A:D),0))),'ACT data'!$A:$A,Indirect!$B16)</f>
        <v>47537</v>
      </c>
      <c r="D16" s="13">
        <f ca="1">SUMIFS((INDIRECT("'"&amp;'Lookup table'!$C$3&amp;"'!"&amp;VLOOKUP($C$3,'Lookup table'!$A$2:$D$13,COLUMNS('Lookup table'!B:E),0))),'ACT data'!$A:$A,Indirect!$B16)</f>
        <v>37703</v>
      </c>
      <c r="E16" s="14">
        <f t="shared" ca="1" si="0"/>
        <v>9834</v>
      </c>
      <c r="F16" s="15"/>
      <c r="G16" s="13">
        <f ca="1">SUMIFS((INDIRECT("'"&amp;'Lookup table'!$C$2&amp;"'!"&amp;VLOOKUP($C$4,'Lookup table'!$E$2:$F$5,COLUMNS('Lookup table'!E:F),0))),'ACT data'!$A:$A,Indirect!$B16)</f>
        <v>127628</v>
      </c>
      <c r="H16" s="13">
        <f ca="1">SUMIFS((INDIRECT("'"&amp;'Lookup table'!$C$3&amp;"'!"&amp;VLOOKUP($C$4,'Lookup table'!$E$2:$F$5,COLUMNS('Lookup table'!F:G),0))),'ACT data'!$A:$A,Indirect!$B16)</f>
        <v>92062</v>
      </c>
      <c r="I16" s="14">
        <f t="shared" ca="1" si="1"/>
        <v>35566</v>
      </c>
      <c r="J16" s="15"/>
      <c r="K16" s="16">
        <f>SUMIFS('ACT data'!$R:$R,'ACT data'!$A:$A,Indirect!$B16)</f>
        <v>222458</v>
      </c>
      <c r="L16" s="16">
        <f>SUMIFS('BUD data'!$R:$R,'ACT data'!$A:$A,Indirect!$B16)</f>
        <v>161901</v>
      </c>
      <c r="M16" s="14">
        <f t="shared" si="2"/>
        <v>60557</v>
      </c>
      <c r="N16" s="17"/>
      <c r="O16" s="16">
        <f>SUMIFS('ACT data'!$S:$S,'ACT data'!$A:$A,Indirect!$B16)</f>
        <v>257026</v>
      </c>
      <c r="P16" s="16">
        <f>SUMIFS('BUD data'!$S:$S,'ACT data'!$A:$A,Indirect!$B16)</f>
        <v>187592</v>
      </c>
      <c r="Q16" s="14">
        <f t="shared" si="3"/>
        <v>69434</v>
      </c>
      <c r="R16" s="17"/>
      <c r="S16" s="16">
        <f>SUMIFS('ACT data'!$T:$T,'ACT data'!$A:$A,Indirect!$B16)</f>
        <v>170994</v>
      </c>
      <c r="T16" s="16">
        <f>SUMIFS('BUD data'!$T:$T,'ACT data'!$A:$A,Indirect!$B16)</f>
        <v>218398</v>
      </c>
      <c r="U16" s="14">
        <f t="shared" si="4"/>
        <v>-47404</v>
      </c>
      <c r="V16" s="17"/>
      <c r="W16" s="16">
        <f>SUMIFS('ACT data'!$U:$U,'ACT data'!$A:$A,Indirect!$B16)</f>
        <v>428020</v>
      </c>
      <c r="X16" s="16">
        <f>SUMIFS('BUD data'!$U:$U,'ACT data'!$A:$A,Indirect!$B16)</f>
        <v>405990</v>
      </c>
      <c r="Y16" s="14">
        <f t="shared" si="5"/>
        <v>22030</v>
      </c>
    </row>
    <row r="17" spans="2:25" x14ac:dyDescent="0.35">
      <c r="B17" s="5" t="s">
        <v>40</v>
      </c>
      <c r="C17" s="13">
        <f ca="1">SUMIFS((INDIRECT("'"&amp;'Lookup table'!$C$2&amp;"'!"&amp;VLOOKUP($C$3,'Lookup table'!$A$2:$D$13,COLUMNS('Lookup table'!A:D),0))),'ACT data'!$A:$A,Indirect!$B17)</f>
        <v>49364</v>
      </c>
      <c r="D17" s="13">
        <f ca="1">SUMIFS((INDIRECT("'"&amp;'Lookup table'!$C$3&amp;"'!"&amp;VLOOKUP($C$3,'Lookup table'!$A$2:$D$13,COLUMNS('Lookup table'!B:E),0))),'ACT data'!$A:$A,Indirect!$B17)</f>
        <v>38401</v>
      </c>
      <c r="E17" s="14">
        <f t="shared" ca="1" si="0"/>
        <v>10963</v>
      </c>
      <c r="F17" s="15"/>
      <c r="G17" s="13">
        <f ca="1">SUMIFS((INDIRECT("'"&amp;'Lookup table'!$C$2&amp;"'!"&amp;VLOOKUP($C$4,'Lookup table'!$E$2:$F$5,COLUMNS('Lookup table'!E:F),0))),'ACT data'!$A:$A,Indirect!$B17)</f>
        <v>123632</v>
      </c>
      <c r="H17" s="13">
        <f ca="1">SUMIFS((INDIRECT("'"&amp;'Lookup table'!$C$3&amp;"'!"&amp;VLOOKUP($C$4,'Lookup table'!$E$2:$F$5,COLUMNS('Lookup table'!F:G),0))),'ACT data'!$A:$A,Indirect!$B17)</f>
        <v>108029</v>
      </c>
      <c r="I17" s="14">
        <f t="shared" ca="1" si="1"/>
        <v>15603</v>
      </c>
      <c r="J17" s="15"/>
      <c r="K17" s="16">
        <f>SUMIFS('ACT data'!$R:$R,'ACT data'!$A:$A,Indirect!$B17)</f>
        <v>212075</v>
      </c>
      <c r="L17" s="16">
        <f>SUMIFS('BUD data'!$R:$R,'ACT data'!$A:$A,Indirect!$B17)</f>
        <v>160368</v>
      </c>
      <c r="M17" s="14">
        <f t="shared" si="2"/>
        <v>51707</v>
      </c>
      <c r="N17" s="17"/>
      <c r="O17" s="16">
        <f>SUMIFS('ACT data'!$S:$S,'ACT data'!$A:$A,Indirect!$B17)</f>
        <v>251976</v>
      </c>
      <c r="P17" s="16">
        <f>SUMIFS('BUD data'!$S:$S,'ACT data'!$A:$A,Indirect!$B17)</f>
        <v>199507</v>
      </c>
      <c r="Q17" s="14">
        <f t="shared" si="3"/>
        <v>52469</v>
      </c>
      <c r="R17" s="17"/>
      <c r="S17" s="16">
        <f>SUMIFS('ACT data'!$T:$T,'ACT data'!$A:$A,Indirect!$B17)</f>
        <v>168260</v>
      </c>
      <c r="T17" s="16">
        <f>SUMIFS('BUD data'!$T:$T,'ACT data'!$A:$A,Indirect!$B17)</f>
        <v>206052</v>
      </c>
      <c r="U17" s="14">
        <f t="shared" si="4"/>
        <v>-37792</v>
      </c>
      <c r="V17" s="17"/>
      <c r="W17" s="16">
        <f>SUMIFS('ACT data'!$U:$U,'ACT data'!$A:$A,Indirect!$B17)</f>
        <v>420236</v>
      </c>
      <c r="X17" s="16">
        <f>SUMIFS('BUD data'!$U:$U,'ACT data'!$A:$A,Indirect!$B17)</f>
        <v>405559</v>
      </c>
      <c r="Y17" s="14">
        <f t="shared" si="5"/>
        <v>14677</v>
      </c>
    </row>
    <row r="18" spans="2:25" x14ac:dyDescent="0.35">
      <c r="B18" s="5" t="s">
        <v>41</v>
      </c>
      <c r="C18" s="13">
        <f ca="1">SUMIFS((INDIRECT("'"&amp;'Lookup table'!$C$2&amp;"'!"&amp;VLOOKUP($C$3,'Lookup table'!$A$2:$D$13,COLUMNS('Lookup table'!A:D),0))),'ACT data'!$A:$A,Indirect!$B18)</f>
        <v>48952</v>
      </c>
      <c r="D18" s="13">
        <f ca="1">SUMIFS((INDIRECT("'"&amp;'Lookup table'!$C$3&amp;"'!"&amp;VLOOKUP($C$3,'Lookup table'!$A$2:$D$13,COLUMNS('Lookup table'!B:E),0))),'ACT data'!$A:$A,Indirect!$B18)</f>
        <v>29026</v>
      </c>
      <c r="E18" s="14">
        <f t="shared" ca="1" si="0"/>
        <v>19926</v>
      </c>
      <c r="F18" s="15"/>
      <c r="G18" s="13">
        <f ca="1">SUMIFS((INDIRECT("'"&amp;'Lookup table'!$C$2&amp;"'!"&amp;VLOOKUP($C$4,'Lookup table'!$E$2:$F$5,COLUMNS('Lookup table'!E:F),0))),'ACT data'!$A:$A,Indirect!$B18)</f>
        <v>132966</v>
      </c>
      <c r="H18" s="13">
        <f ca="1">SUMIFS((INDIRECT("'"&amp;'Lookup table'!$C$3&amp;"'!"&amp;VLOOKUP($C$4,'Lookup table'!$E$2:$F$5,COLUMNS('Lookup table'!F:G),0))),'ACT data'!$A:$A,Indirect!$B18)</f>
        <v>87603</v>
      </c>
      <c r="I18" s="14">
        <f t="shared" ca="1" si="1"/>
        <v>45363</v>
      </c>
      <c r="J18" s="15"/>
      <c r="K18" s="16">
        <f>SUMIFS('ACT data'!$R:$R,'ACT data'!$A:$A,Indirect!$B18)</f>
        <v>191945</v>
      </c>
      <c r="L18" s="16">
        <f>SUMIFS('BUD data'!$R:$R,'ACT data'!$A:$A,Indirect!$B18)</f>
        <v>147197</v>
      </c>
      <c r="M18" s="14">
        <f t="shared" si="2"/>
        <v>44748</v>
      </c>
      <c r="N18" s="17"/>
      <c r="O18" s="16">
        <f>SUMIFS('ACT data'!$S:$S,'ACT data'!$A:$A,Indirect!$B18)</f>
        <v>240551</v>
      </c>
      <c r="P18" s="16">
        <f>SUMIFS('BUD data'!$S:$S,'ACT data'!$A:$A,Indirect!$B18)</f>
        <v>175378</v>
      </c>
      <c r="Q18" s="14">
        <f t="shared" si="3"/>
        <v>65173</v>
      </c>
      <c r="R18" s="17"/>
      <c r="S18" s="16">
        <f>SUMIFS('ACT data'!$T:$T,'ACT data'!$A:$A,Indirect!$B18)</f>
        <v>145278</v>
      </c>
      <c r="T18" s="16">
        <f>SUMIFS('BUD data'!$T:$T,'ACT data'!$A:$A,Indirect!$B18)</f>
        <v>189216</v>
      </c>
      <c r="U18" s="14">
        <f t="shared" si="4"/>
        <v>-43938</v>
      </c>
      <c r="V18" s="17"/>
      <c r="W18" s="16">
        <f>SUMIFS('ACT data'!$U:$U,'ACT data'!$A:$A,Indirect!$B18)</f>
        <v>385829</v>
      </c>
      <c r="X18" s="16">
        <f>SUMIFS('BUD data'!$U:$U,'ACT data'!$A:$A,Indirect!$B18)</f>
        <v>364594</v>
      </c>
      <c r="Y18" s="14">
        <f t="shared" si="5"/>
        <v>21235</v>
      </c>
    </row>
    <row r="19" spans="2:25" x14ac:dyDescent="0.35">
      <c r="B19" s="5" t="s">
        <v>42</v>
      </c>
      <c r="C19" s="13">
        <f ca="1">SUMIFS((INDIRECT("'"&amp;'Lookup table'!$C$2&amp;"'!"&amp;VLOOKUP($C$3,'Lookup table'!$A$2:$D$13,COLUMNS('Lookup table'!A:D),0))),'ACT data'!$A:$A,Indirect!$B19)</f>
        <v>40320</v>
      </c>
      <c r="D19" s="13">
        <f ca="1">SUMIFS((INDIRECT("'"&amp;'Lookup table'!$C$3&amp;"'!"&amp;VLOOKUP($C$3,'Lookup table'!$A$2:$D$13,COLUMNS('Lookup table'!B:E),0))),'ACT data'!$A:$A,Indirect!$B19)</f>
        <v>33962</v>
      </c>
      <c r="E19" s="14">
        <f t="shared" ca="1" si="0"/>
        <v>6358</v>
      </c>
      <c r="F19" s="15"/>
      <c r="G19" s="13">
        <f ca="1">SUMIFS((INDIRECT("'"&amp;'Lookup table'!$C$2&amp;"'!"&amp;VLOOKUP($C$4,'Lookup table'!$E$2:$F$5,COLUMNS('Lookup table'!E:F),0))),'ACT data'!$A:$A,Indirect!$B19)</f>
        <v>104219</v>
      </c>
      <c r="H19" s="13">
        <f ca="1">SUMIFS((INDIRECT("'"&amp;'Lookup table'!$C$3&amp;"'!"&amp;VLOOKUP($C$4,'Lookup table'!$E$2:$F$5,COLUMNS('Lookup table'!F:G),0))),'ACT data'!$A:$A,Indirect!$B19)</f>
        <v>99705</v>
      </c>
      <c r="I19" s="14">
        <f t="shared" ca="1" si="1"/>
        <v>4514</v>
      </c>
      <c r="J19" s="15"/>
      <c r="K19" s="16">
        <f>SUMIFS('ACT data'!$R:$R,'ACT data'!$A:$A,Indirect!$B19)</f>
        <v>194004</v>
      </c>
      <c r="L19" s="16">
        <f>SUMIFS('BUD data'!$R:$R,'ACT data'!$A:$A,Indirect!$B19)</f>
        <v>161961</v>
      </c>
      <c r="M19" s="14">
        <f t="shared" si="2"/>
        <v>32043</v>
      </c>
      <c r="N19" s="17"/>
      <c r="O19" s="16">
        <f>SUMIFS('ACT data'!$S:$S,'ACT data'!$A:$A,Indirect!$B19)</f>
        <v>224240</v>
      </c>
      <c r="P19" s="16">
        <f>SUMIFS('BUD data'!$S:$S,'ACT data'!$A:$A,Indirect!$B19)</f>
        <v>194764</v>
      </c>
      <c r="Q19" s="14">
        <f t="shared" si="3"/>
        <v>29476</v>
      </c>
      <c r="R19" s="17"/>
      <c r="S19" s="16">
        <f>SUMIFS('ACT data'!$T:$T,'ACT data'!$A:$A,Indirect!$B19)</f>
        <v>167564</v>
      </c>
      <c r="T19" s="16">
        <f>SUMIFS('BUD data'!$T:$T,'ACT data'!$A:$A,Indirect!$B19)</f>
        <v>218406</v>
      </c>
      <c r="U19" s="14">
        <f t="shared" si="4"/>
        <v>-50842</v>
      </c>
      <c r="V19" s="17"/>
      <c r="W19" s="16">
        <f>SUMIFS('ACT data'!$U:$U,'ACT data'!$A:$A,Indirect!$B19)</f>
        <v>391804</v>
      </c>
      <c r="X19" s="16">
        <f>SUMIFS('BUD data'!$U:$U,'ACT data'!$A:$A,Indirect!$B19)</f>
        <v>413170</v>
      </c>
      <c r="Y19" s="14">
        <f t="shared" si="5"/>
        <v>-21366</v>
      </c>
    </row>
    <row r="20" spans="2:25" x14ac:dyDescent="0.35">
      <c r="B20" s="5" t="s">
        <v>43</v>
      </c>
      <c r="C20" s="13">
        <f ca="1">SUMIFS((INDIRECT("'"&amp;'Lookup table'!$C$2&amp;"'!"&amp;VLOOKUP($C$3,'Lookup table'!$A$2:$D$13,COLUMNS('Lookup table'!A:D),0))),'ACT data'!$A:$A,Indirect!$B20)</f>
        <v>47849</v>
      </c>
      <c r="D20" s="13">
        <f ca="1">SUMIFS((INDIRECT("'"&amp;'Lookup table'!$C$3&amp;"'!"&amp;VLOOKUP($C$3,'Lookup table'!$A$2:$D$13,COLUMNS('Lookup table'!B:E),0))),'ACT data'!$A:$A,Indirect!$B20)</f>
        <v>25028</v>
      </c>
      <c r="E20" s="14">
        <f t="shared" ca="1" si="0"/>
        <v>22821</v>
      </c>
      <c r="F20" s="15"/>
      <c r="G20" s="13">
        <f ca="1">SUMIFS((INDIRECT("'"&amp;'Lookup table'!$C$2&amp;"'!"&amp;VLOOKUP($C$4,'Lookup table'!$E$2:$F$5,COLUMNS('Lookup table'!E:F),0))),'ACT data'!$A:$A,Indirect!$B20)</f>
        <v>142912</v>
      </c>
      <c r="H20" s="13">
        <f ca="1">SUMIFS((INDIRECT("'"&amp;'Lookup table'!$C$3&amp;"'!"&amp;VLOOKUP($C$4,'Lookup table'!$E$2:$F$5,COLUMNS('Lookup table'!F:G),0))),'ACT data'!$A:$A,Indirect!$B20)</f>
        <v>86639</v>
      </c>
      <c r="I20" s="14">
        <f t="shared" ca="1" si="1"/>
        <v>56273</v>
      </c>
      <c r="J20" s="15"/>
      <c r="K20" s="16">
        <f>SUMIFS('ACT data'!$R:$R,'ACT data'!$A:$A,Indirect!$B20)</f>
        <v>209012</v>
      </c>
      <c r="L20" s="16">
        <f>SUMIFS('BUD data'!$R:$R,'ACT data'!$A:$A,Indirect!$B20)</f>
        <v>134674</v>
      </c>
      <c r="M20" s="14">
        <f t="shared" si="2"/>
        <v>74338</v>
      </c>
      <c r="N20" s="17"/>
      <c r="O20" s="16">
        <f>SUMIFS('ACT data'!$S:$S,'ACT data'!$A:$A,Indirect!$B20)</f>
        <v>254735</v>
      </c>
      <c r="P20" s="16">
        <f>SUMIFS('BUD data'!$S:$S,'ACT data'!$A:$A,Indirect!$B20)</f>
        <v>170054</v>
      </c>
      <c r="Q20" s="14">
        <f t="shared" si="3"/>
        <v>84681</v>
      </c>
      <c r="R20" s="17"/>
      <c r="S20" s="16">
        <f>SUMIFS('ACT data'!$T:$T,'ACT data'!$A:$A,Indirect!$B20)</f>
        <v>135489</v>
      </c>
      <c r="T20" s="16">
        <f>SUMIFS('BUD data'!$T:$T,'ACT data'!$A:$A,Indirect!$B20)</f>
        <v>206402</v>
      </c>
      <c r="U20" s="14">
        <f t="shared" si="4"/>
        <v>-70913</v>
      </c>
      <c r="V20" s="17"/>
      <c r="W20" s="16">
        <f>SUMIFS('ACT data'!$U:$U,'ACT data'!$A:$A,Indirect!$B20)</f>
        <v>390224</v>
      </c>
      <c r="X20" s="16">
        <f>SUMIFS('BUD data'!$U:$U,'ACT data'!$A:$A,Indirect!$B20)</f>
        <v>376456</v>
      </c>
      <c r="Y20" s="14">
        <f t="shared" si="5"/>
        <v>13768</v>
      </c>
    </row>
    <row r="21" spans="2:25" x14ac:dyDescent="0.35">
      <c r="B21" s="5" t="s">
        <v>44</v>
      </c>
      <c r="C21" s="18">
        <f ca="1">SUMIFS((INDIRECT("'"&amp;'Lookup table'!$C$2&amp;"'!"&amp;VLOOKUP($C$3,'Lookup table'!$A$2:$D$13,COLUMNS('Lookup table'!A:D),0))),'ACT data'!$A:$A,Indirect!$B21)</f>
        <v>34160</v>
      </c>
      <c r="D21" s="18">
        <f ca="1">SUMIFS((INDIRECT("'"&amp;'Lookup table'!$C$3&amp;"'!"&amp;VLOOKUP($C$3,'Lookup table'!$A$2:$D$13,COLUMNS('Lookup table'!B:E),0))),'ACT data'!$A:$A,Indirect!$B21)</f>
        <v>31292</v>
      </c>
      <c r="E21" s="19">
        <f t="shared" ca="1" si="0"/>
        <v>2868</v>
      </c>
      <c r="F21" s="15"/>
      <c r="G21" s="18">
        <f ca="1">SUMIFS((INDIRECT("'"&amp;'Lookup table'!$C$2&amp;"'!"&amp;VLOOKUP($C$4,'Lookup table'!$E$2:$F$5,COLUMNS('Lookup table'!E:F),0))),'ACT data'!$A:$A,Indirect!$B21)</f>
        <v>108547</v>
      </c>
      <c r="H21" s="18">
        <f ca="1">SUMIFS((INDIRECT("'"&amp;'Lookup table'!$C$3&amp;"'!"&amp;VLOOKUP($C$4,'Lookup table'!$E$2:$F$5,COLUMNS('Lookup table'!F:G),0))),'ACT data'!$A:$A,Indirect!$B21)</f>
        <v>101479</v>
      </c>
      <c r="I21" s="19">
        <f t="shared" ca="1" si="1"/>
        <v>7068</v>
      </c>
      <c r="J21" s="15"/>
      <c r="K21" s="20">
        <f>SUMIFS('ACT data'!$R:$R,'ACT data'!$A:$A,Indirect!$B21)</f>
        <v>180051</v>
      </c>
      <c r="L21" s="20">
        <f>SUMIFS('BUD data'!$R:$R,'ACT data'!$A:$A,Indirect!$B21)</f>
        <v>155521</v>
      </c>
      <c r="M21" s="19">
        <f t="shared" si="2"/>
        <v>24530</v>
      </c>
      <c r="N21" s="17"/>
      <c r="O21" s="20">
        <f>SUMIFS('ACT data'!$S:$S,'ACT data'!$A:$A,Indirect!$B21)</f>
        <v>219390</v>
      </c>
      <c r="P21" s="20">
        <f>SUMIFS('BUD data'!$S:$S,'ACT data'!$A:$A,Indirect!$B21)</f>
        <v>194655</v>
      </c>
      <c r="Q21" s="19">
        <f t="shared" si="3"/>
        <v>24735</v>
      </c>
      <c r="R21" s="17"/>
      <c r="S21" s="20">
        <f>SUMIFS('ACT data'!$T:$T,'ACT data'!$A:$A,Indirect!$B21)</f>
        <v>153614</v>
      </c>
      <c r="T21" s="20">
        <f>SUMIFS('BUD data'!$T:$T,'ACT data'!$A:$A,Indirect!$B21)</f>
        <v>179898</v>
      </c>
      <c r="U21" s="19">
        <f t="shared" si="4"/>
        <v>-26284</v>
      </c>
      <c r="V21" s="17"/>
      <c r="W21" s="20">
        <f>SUMIFS('ACT data'!$U:$U,'ACT data'!$A:$A,Indirect!$B21)</f>
        <v>373004</v>
      </c>
      <c r="X21" s="20">
        <f>SUMIFS('BUD data'!$U:$U,'ACT data'!$A:$A,Indirect!$B21)</f>
        <v>374553</v>
      </c>
      <c r="Y21" s="19">
        <f t="shared" si="5"/>
        <v>-1549</v>
      </c>
    </row>
    <row r="22" spans="2:25" s="3" customFormat="1" x14ac:dyDescent="0.35">
      <c r="B22" s="28" t="s">
        <v>27</v>
      </c>
      <c r="C22" s="21">
        <f ca="1">SUM(C8:C21)</f>
        <v>571585</v>
      </c>
      <c r="D22" s="21">
        <f ca="1">SUM(D8:D21)</f>
        <v>477753</v>
      </c>
      <c r="E22" s="22">
        <f ca="1">SUM(E8:E21)</f>
        <v>93832</v>
      </c>
      <c r="F22" s="23"/>
      <c r="G22" s="21">
        <f ca="1">SUM(G8:G21)</f>
        <v>1657436</v>
      </c>
      <c r="H22" s="21">
        <f ca="1">SUM(H8:H21)</f>
        <v>1380231</v>
      </c>
      <c r="I22" s="22">
        <f ca="1">SUM(I8:I21)</f>
        <v>277205</v>
      </c>
      <c r="J22" s="23"/>
      <c r="K22" s="21">
        <f>SUM(K8:K21)</f>
        <v>2791582</v>
      </c>
      <c r="L22" s="21">
        <f>SUM(L8:L21)</f>
        <v>2240108</v>
      </c>
      <c r="M22" s="22">
        <f>SUM(M8:M21)</f>
        <v>551474</v>
      </c>
      <c r="N22" s="21"/>
      <c r="O22" s="21">
        <f>SUM(O8:O21)</f>
        <v>3325012</v>
      </c>
      <c r="P22" s="21">
        <f>SUM(P8:P21)</f>
        <v>2713377</v>
      </c>
      <c r="Q22" s="22">
        <f>SUM(Q8:Q21)</f>
        <v>611635</v>
      </c>
      <c r="R22" s="21"/>
      <c r="S22" s="21">
        <f>SUM(S8:S21)</f>
        <v>2236165</v>
      </c>
      <c r="T22" s="21">
        <f>SUM(T8:T21)</f>
        <v>2779503</v>
      </c>
      <c r="U22" s="22">
        <f>SUM(U8:U21)</f>
        <v>-543338</v>
      </c>
      <c r="V22" s="21"/>
      <c r="W22" s="21">
        <f>SUM(W8:W21)</f>
        <v>5561177</v>
      </c>
      <c r="X22" s="21">
        <f>SUM(X8:X21)</f>
        <v>5492880</v>
      </c>
      <c r="Y22" s="22">
        <f>SUM(Y8:Y21)</f>
        <v>68297</v>
      </c>
    </row>
    <row r="23" spans="2:25" x14ac:dyDescent="0.3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5" spans="2:25" x14ac:dyDescent="0.35">
      <c r="B25" t="s">
        <v>21</v>
      </c>
      <c r="E25" s="1">
        <f ca="1">D22</f>
        <v>477753</v>
      </c>
    </row>
    <row r="26" spans="2:25" x14ac:dyDescent="0.35">
      <c r="B26" t="str">
        <f t="shared" ref="B26:B39" si="6">B8</f>
        <v>Division 1</v>
      </c>
      <c r="E26" s="1">
        <f ca="1">E8</f>
        <v>1583</v>
      </c>
    </row>
    <row r="27" spans="2:25" x14ac:dyDescent="0.35">
      <c r="B27" t="str">
        <f t="shared" si="6"/>
        <v>Division 2</v>
      </c>
      <c r="E27" s="1">
        <f t="shared" ref="E27:E39" ca="1" si="7">E9</f>
        <v>-2800</v>
      </c>
    </row>
    <row r="28" spans="2:25" x14ac:dyDescent="0.35">
      <c r="B28" t="str">
        <f t="shared" si="6"/>
        <v>Division 3</v>
      </c>
      <c r="E28" s="1">
        <f t="shared" ca="1" si="7"/>
        <v>12426</v>
      </c>
    </row>
    <row r="29" spans="2:25" x14ac:dyDescent="0.35">
      <c r="B29" t="str">
        <f t="shared" si="6"/>
        <v>Division 4</v>
      </c>
      <c r="E29" s="1">
        <f t="shared" ca="1" si="7"/>
        <v>8418</v>
      </c>
    </row>
    <row r="30" spans="2:25" x14ac:dyDescent="0.35">
      <c r="B30" t="str">
        <f t="shared" si="6"/>
        <v>Division 5</v>
      </c>
      <c r="E30" s="1">
        <f t="shared" ca="1" si="7"/>
        <v>-6597</v>
      </c>
    </row>
    <row r="31" spans="2:25" x14ac:dyDescent="0.35">
      <c r="B31" t="str">
        <f t="shared" si="6"/>
        <v>Division 6</v>
      </c>
      <c r="E31" s="1">
        <f t="shared" ca="1" si="7"/>
        <v>-2935</v>
      </c>
    </row>
    <row r="32" spans="2:25" x14ac:dyDescent="0.35">
      <c r="B32" t="str">
        <f t="shared" si="6"/>
        <v>Division 7</v>
      </c>
      <c r="E32" s="1">
        <f t="shared" ca="1" si="7"/>
        <v>10025</v>
      </c>
    </row>
    <row r="33" spans="2:5" x14ac:dyDescent="0.35">
      <c r="B33" t="str">
        <f t="shared" si="6"/>
        <v>Division 8</v>
      </c>
      <c r="E33" s="1">
        <f t="shared" ca="1" si="7"/>
        <v>942</v>
      </c>
    </row>
    <row r="34" spans="2:5" x14ac:dyDescent="0.35">
      <c r="B34" t="str">
        <f t="shared" si="6"/>
        <v>Division 9</v>
      </c>
      <c r="E34" s="1">
        <f t="shared" ca="1" si="7"/>
        <v>9834</v>
      </c>
    </row>
    <row r="35" spans="2:5" x14ac:dyDescent="0.35">
      <c r="B35" t="str">
        <f t="shared" si="6"/>
        <v>Division 10</v>
      </c>
      <c r="E35" s="1">
        <f t="shared" ca="1" si="7"/>
        <v>10963</v>
      </c>
    </row>
    <row r="36" spans="2:5" x14ac:dyDescent="0.35">
      <c r="B36" t="str">
        <f t="shared" si="6"/>
        <v>Division 11</v>
      </c>
      <c r="E36" s="1">
        <f t="shared" ca="1" si="7"/>
        <v>19926</v>
      </c>
    </row>
    <row r="37" spans="2:5" x14ac:dyDescent="0.35">
      <c r="B37" t="str">
        <f t="shared" si="6"/>
        <v>Division 12</v>
      </c>
      <c r="E37" s="1">
        <f t="shared" ca="1" si="7"/>
        <v>6358</v>
      </c>
    </row>
    <row r="38" spans="2:5" x14ac:dyDescent="0.35">
      <c r="B38" t="str">
        <f t="shared" si="6"/>
        <v>Division 13</v>
      </c>
      <c r="E38" s="1">
        <f t="shared" ca="1" si="7"/>
        <v>22821</v>
      </c>
    </row>
    <row r="39" spans="2:5" x14ac:dyDescent="0.35">
      <c r="B39" t="str">
        <f t="shared" si="6"/>
        <v>Division 14</v>
      </c>
      <c r="E39" s="1">
        <f t="shared" ca="1" si="7"/>
        <v>2868</v>
      </c>
    </row>
    <row r="40" spans="2:5" x14ac:dyDescent="0.35">
      <c r="B40" t="s">
        <v>20</v>
      </c>
      <c r="E40" s="1">
        <f ca="1">C22</f>
        <v>571585</v>
      </c>
    </row>
  </sheetData>
  <sheetProtection algorithmName="SHA-512" hashValue="UoDC+0JDXYXmlxSdwv3lS251rxo9LN4AIGlxJRu2fZSNtD+OwbtOcrpJBd1M1BGbWC05thDoabty/OxHKT8yyQ==" saltValue="f4a2y+PdIN98TC4KoZds6g==" spinCount="100000" sheet="1" objects="1" scenarios="1"/>
  <mergeCells count="6">
    <mergeCell ref="W6:Y6"/>
    <mergeCell ref="C6:E6"/>
    <mergeCell ref="G6:I6"/>
    <mergeCell ref="K6:M6"/>
    <mergeCell ref="O6:Q6"/>
    <mergeCell ref="S6:U6"/>
  </mergeCells>
  <phoneticPr fontId="4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42BA49-F298-44BA-96FF-687FF91A6551}">
          <x14:formula1>
            <xm:f>'Lookup table'!$A$2:$A$13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FAA-0CD6-47E0-86E9-EC361391EECB}">
  <dimension ref="A1:U19"/>
  <sheetViews>
    <sheetView topLeftCell="B1" workbookViewId="0">
      <pane ySplit="2" topLeftCell="A3" activePane="bottomLeft" state="frozen"/>
      <selection pane="bottomLeft" activeCell="T6" sqref="T6"/>
    </sheetView>
  </sheetViews>
  <sheetFormatPr defaultRowHeight="14.5" x14ac:dyDescent="0.35"/>
  <cols>
    <col min="1" max="1" width="10.7265625" style="5" customWidth="1"/>
    <col min="2" max="2" width="9.453125" bestFit="1" customWidth="1"/>
    <col min="3" max="3" width="10.453125" bestFit="1" customWidth="1"/>
    <col min="4" max="13" width="10.08984375" bestFit="1" customWidth="1"/>
  </cols>
  <sheetData>
    <row r="1" spans="1:21" x14ac:dyDescent="0.35">
      <c r="B1" s="5" t="s">
        <v>2</v>
      </c>
      <c r="C1" s="5" t="s">
        <v>2</v>
      </c>
      <c r="D1" s="5" t="s">
        <v>2</v>
      </c>
      <c r="E1" s="5" t="s">
        <v>4</v>
      </c>
      <c r="F1" s="5" t="s">
        <v>4</v>
      </c>
      <c r="G1" s="5" t="s">
        <v>4</v>
      </c>
      <c r="H1" s="5" t="s">
        <v>6</v>
      </c>
      <c r="I1" s="5" t="s">
        <v>6</v>
      </c>
      <c r="J1" s="5" t="s">
        <v>6</v>
      </c>
      <c r="K1" s="5" t="s">
        <v>8</v>
      </c>
      <c r="L1" s="5" t="s">
        <v>8</v>
      </c>
      <c r="M1" s="5" t="s">
        <v>8</v>
      </c>
    </row>
    <row r="2" spans="1:21" s="5" customFormat="1" x14ac:dyDescent="0.35">
      <c r="A2" s="5" t="s">
        <v>15</v>
      </c>
      <c r="B2" s="7">
        <v>47665</v>
      </c>
      <c r="C2" s="7">
        <f>EDATE(B2,1)</f>
        <v>47696</v>
      </c>
      <c r="D2" s="7">
        <f t="shared" ref="D2:M2" si="0">EDATE(C2,1)</f>
        <v>47727</v>
      </c>
      <c r="E2" s="7">
        <f t="shared" si="0"/>
        <v>47757</v>
      </c>
      <c r="F2" s="7">
        <f t="shared" si="0"/>
        <v>47788</v>
      </c>
      <c r="G2" s="7">
        <f t="shared" si="0"/>
        <v>47818</v>
      </c>
      <c r="H2" s="7">
        <f t="shared" si="0"/>
        <v>47849</v>
      </c>
      <c r="I2" s="7">
        <f t="shared" si="0"/>
        <v>47880</v>
      </c>
      <c r="J2" s="7">
        <f t="shared" si="0"/>
        <v>47908</v>
      </c>
      <c r="K2" s="7">
        <f t="shared" si="0"/>
        <v>47939</v>
      </c>
      <c r="L2" s="7">
        <f t="shared" si="0"/>
        <v>47969</v>
      </c>
      <c r="M2" s="7">
        <f t="shared" si="0"/>
        <v>48000</v>
      </c>
      <c r="N2" s="5" t="s">
        <v>2</v>
      </c>
      <c r="O2" s="5" t="s">
        <v>4</v>
      </c>
      <c r="P2" s="5" t="s">
        <v>6</v>
      </c>
      <c r="Q2" s="5" t="s">
        <v>8</v>
      </c>
      <c r="R2" s="5" t="s">
        <v>16</v>
      </c>
      <c r="S2" s="5" t="s">
        <v>17</v>
      </c>
      <c r="T2" s="5" t="s">
        <v>18</v>
      </c>
      <c r="U2" s="5" t="s">
        <v>50</v>
      </c>
    </row>
    <row r="3" spans="1:21" x14ac:dyDescent="0.35">
      <c r="A3" s="5" t="s">
        <v>23</v>
      </c>
      <c r="B3" s="2">
        <v>38774</v>
      </c>
      <c r="C3" s="2">
        <v>30984</v>
      </c>
      <c r="D3" s="2">
        <v>41322</v>
      </c>
      <c r="E3" s="2">
        <v>33810</v>
      </c>
      <c r="F3" s="2">
        <v>40268</v>
      </c>
      <c r="G3" s="2">
        <v>37292</v>
      </c>
      <c r="H3" s="2">
        <v>34501</v>
      </c>
      <c r="I3" s="2">
        <v>47445</v>
      </c>
      <c r="J3" s="2">
        <v>34388</v>
      </c>
      <c r="K3" s="2">
        <v>30721</v>
      </c>
      <c r="L3" s="2"/>
      <c r="M3" s="2"/>
      <c r="N3" s="2">
        <f t="shared" ref="N3:Q16" si="1">SUMIFS(3:3,$1:$1,N$2)</f>
        <v>111080</v>
      </c>
      <c r="O3" s="2">
        <f t="shared" si="1"/>
        <v>111370</v>
      </c>
      <c r="P3" s="2">
        <f t="shared" si="1"/>
        <v>116334</v>
      </c>
      <c r="Q3" s="2">
        <f t="shared" si="1"/>
        <v>30721</v>
      </c>
      <c r="R3" s="2">
        <f>SUMIFS(B3:M3,$B$2:$M$2,"&lt;="&amp;Indirect!$C$3)</f>
        <v>185158</v>
      </c>
      <c r="S3" s="8">
        <f>SUM(N3:O3)</f>
        <v>222450</v>
      </c>
      <c r="T3" s="8">
        <f>SUM(P3:Q3)</f>
        <v>147055</v>
      </c>
      <c r="U3" s="8">
        <f>SUM(S3:T3)</f>
        <v>369505</v>
      </c>
    </row>
    <row r="4" spans="1:21" x14ac:dyDescent="0.35">
      <c r="A4" s="5" t="s">
        <v>24</v>
      </c>
      <c r="B4" s="2">
        <v>45758</v>
      </c>
      <c r="C4" s="2">
        <v>37128</v>
      </c>
      <c r="D4" s="2">
        <v>36146</v>
      </c>
      <c r="E4" s="2">
        <v>34862</v>
      </c>
      <c r="F4" s="2">
        <v>35711</v>
      </c>
      <c r="G4" s="2">
        <v>32717</v>
      </c>
      <c r="H4" s="2">
        <v>47530</v>
      </c>
      <c r="I4" s="2">
        <v>47317</v>
      </c>
      <c r="J4" s="2">
        <v>45227</v>
      </c>
      <c r="K4" s="2">
        <v>35872</v>
      </c>
      <c r="L4" s="2"/>
      <c r="M4" s="2"/>
      <c r="N4" s="2">
        <f t="shared" si="1"/>
        <v>119032</v>
      </c>
      <c r="O4" s="2">
        <f t="shared" si="1"/>
        <v>103290</v>
      </c>
      <c r="P4" s="2">
        <f t="shared" si="1"/>
        <v>140074</v>
      </c>
      <c r="Q4" s="2">
        <f t="shared" si="1"/>
        <v>35872</v>
      </c>
      <c r="R4" s="2">
        <f>SUMIFS(B4:M4,$B$2:$M$2,"&lt;="&amp;Indirect!$C$3)</f>
        <v>189605</v>
      </c>
      <c r="S4" s="8">
        <f t="shared" ref="S4:S16" si="2">SUM(N4:O4)</f>
        <v>222322</v>
      </c>
      <c r="T4" s="8">
        <f t="shared" ref="T4:T16" si="3">SUM(P4:Q4)</f>
        <v>175946</v>
      </c>
      <c r="U4" s="8">
        <f t="shared" ref="U4:U16" si="4">SUM(S4:T4)</f>
        <v>398268</v>
      </c>
    </row>
    <row r="5" spans="1:21" x14ac:dyDescent="0.35">
      <c r="A5" s="5" t="s">
        <v>25</v>
      </c>
      <c r="B5" s="2">
        <v>40465</v>
      </c>
      <c r="C5" s="2">
        <v>30267</v>
      </c>
      <c r="D5" s="2">
        <v>48528</v>
      </c>
      <c r="E5" s="2">
        <v>39771</v>
      </c>
      <c r="F5" s="2">
        <v>45751</v>
      </c>
      <c r="G5" s="2">
        <v>31948</v>
      </c>
      <c r="H5" s="2">
        <v>33070</v>
      </c>
      <c r="I5" s="2">
        <v>48363</v>
      </c>
      <c r="J5" s="2">
        <v>46009</v>
      </c>
      <c r="K5" s="2">
        <v>39184</v>
      </c>
      <c r="L5" s="2"/>
      <c r="M5" s="2"/>
      <c r="N5" s="2">
        <f t="shared" si="1"/>
        <v>119260</v>
      </c>
      <c r="O5" s="2">
        <f t="shared" si="1"/>
        <v>117470</v>
      </c>
      <c r="P5" s="2">
        <f t="shared" si="1"/>
        <v>127442</v>
      </c>
      <c r="Q5" s="2">
        <f t="shared" si="1"/>
        <v>39184</v>
      </c>
      <c r="R5" s="2">
        <f>SUMIFS(B5:M5,$B$2:$M$2,"&lt;="&amp;Indirect!$C$3)</f>
        <v>204782</v>
      </c>
      <c r="S5" s="8">
        <f t="shared" si="2"/>
        <v>236730</v>
      </c>
      <c r="T5" s="8">
        <f t="shared" si="3"/>
        <v>166626</v>
      </c>
      <c r="U5" s="8">
        <f t="shared" si="4"/>
        <v>403356</v>
      </c>
    </row>
    <row r="6" spans="1:21" x14ac:dyDescent="0.35">
      <c r="A6" s="5" t="s">
        <v>26</v>
      </c>
      <c r="B6" s="2">
        <v>38163</v>
      </c>
      <c r="C6" s="2">
        <v>41077</v>
      </c>
      <c r="D6" s="2">
        <v>45317</v>
      </c>
      <c r="E6" s="2">
        <v>48403</v>
      </c>
      <c r="F6" s="2">
        <v>35967</v>
      </c>
      <c r="G6" s="2">
        <v>45932</v>
      </c>
      <c r="H6" s="2">
        <v>49598</v>
      </c>
      <c r="I6" s="2">
        <v>37630</v>
      </c>
      <c r="J6" s="2">
        <v>31698</v>
      </c>
      <c r="K6" s="2">
        <v>39491</v>
      </c>
      <c r="L6" s="2"/>
      <c r="M6" s="2"/>
      <c r="N6" s="2">
        <f t="shared" si="1"/>
        <v>124557</v>
      </c>
      <c r="O6" s="2">
        <f t="shared" si="1"/>
        <v>130302</v>
      </c>
      <c r="P6" s="2">
        <f t="shared" si="1"/>
        <v>118926</v>
      </c>
      <c r="Q6" s="2">
        <f t="shared" si="1"/>
        <v>39491</v>
      </c>
      <c r="R6" s="2">
        <f>SUMIFS(B6:M6,$B$2:$M$2,"&lt;="&amp;Indirect!$C$3)</f>
        <v>208927</v>
      </c>
      <c r="S6" s="8">
        <f t="shared" si="2"/>
        <v>254859</v>
      </c>
      <c r="T6" s="8">
        <f t="shared" si="3"/>
        <v>158417</v>
      </c>
      <c r="U6" s="8">
        <f t="shared" si="4"/>
        <v>413276</v>
      </c>
    </row>
    <row r="7" spans="1:21" x14ac:dyDescent="0.35">
      <c r="A7" s="5" t="s">
        <v>35</v>
      </c>
      <c r="B7" s="2">
        <v>39465</v>
      </c>
      <c r="C7" s="2">
        <v>34033</v>
      </c>
      <c r="D7" s="2">
        <v>31134</v>
      </c>
      <c r="E7" s="2">
        <v>34653</v>
      </c>
      <c r="F7" s="2">
        <v>31508</v>
      </c>
      <c r="G7" s="2">
        <v>35982</v>
      </c>
      <c r="H7" s="2">
        <v>30027</v>
      </c>
      <c r="I7" s="2">
        <v>45381</v>
      </c>
      <c r="J7" s="2">
        <v>33792</v>
      </c>
      <c r="K7" s="2">
        <v>48808</v>
      </c>
      <c r="L7" s="2"/>
      <c r="M7" s="2"/>
      <c r="N7" s="2">
        <f t="shared" si="1"/>
        <v>104632</v>
      </c>
      <c r="O7" s="2">
        <f t="shared" si="1"/>
        <v>102143</v>
      </c>
      <c r="P7" s="2">
        <f t="shared" si="1"/>
        <v>109200</v>
      </c>
      <c r="Q7" s="2">
        <f t="shared" si="1"/>
        <v>48808</v>
      </c>
      <c r="R7" s="2">
        <f>SUMIFS(B7:M7,$B$2:$M$2,"&lt;="&amp;Indirect!$C$3)</f>
        <v>170793</v>
      </c>
      <c r="S7" s="8">
        <f t="shared" si="2"/>
        <v>206775</v>
      </c>
      <c r="T7" s="8">
        <f t="shared" si="3"/>
        <v>158008</v>
      </c>
      <c r="U7" s="8">
        <f t="shared" si="4"/>
        <v>364783</v>
      </c>
    </row>
    <row r="8" spans="1:21" x14ac:dyDescent="0.35">
      <c r="A8" s="5" t="s">
        <v>36</v>
      </c>
      <c r="B8" s="2">
        <v>48932</v>
      </c>
      <c r="C8" s="2">
        <v>46787</v>
      </c>
      <c r="D8" s="2">
        <v>37723</v>
      </c>
      <c r="E8" s="2">
        <v>46940</v>
      </c>
      <c r="F8" s="2">
        <v>33927</v>
      </c>
      <c r="G8" s="2">
        <v>36545</v>
      </c>
      <c r="H8" s="2">
        <v>31357</v>
      </c>
      <c r="I8" s="2">
        <v>48803</v>
      </c>
      <c r="J8" s="2">
        <v>48714</v>
      </c>
      <c r="K8" s="2">
        <v>47971</v>
      </c>
      <c r="L8" s="2"/>
      <c r="M8" s="2"/>
      <c r="N8" s="2">
        <f t="shared" si="1"/>
        <v>133442</v>
      </c>
      <c r="O8" s="2">
        <f t="shared" si="1"/>
        <v>117412</v>
      </c>
      <c r="P8" s="2">
        <f t="shared" si="1"/>
        <v>128874</v>
      </c>
      <c r="Q8" s="2">
        <f t="shared" si="1"/>
        <v>47971</v>
      </c>
      <c r="R8" s="2">
        <f>SUMIFS(B8:M8,$B$2:$M$2,"&lt;="&amp;Indirect!$C$3)</f>
        <v>214309</v>
      </c>
      <c r="S8" s="8">
        <f t="shared" si="2"/>
        <v>250854</v>
      </c>
      <c r="T8" s="8">
        <f t="shared" si="3"/>
        <v>176845</v>
      </c>
      <c r="U8" s="8">
        <f t="shared" si="4"/>
        <v>427699</v>
      </c>
    </row>
    <row r="9" spans="1:21" x14ac:dyDescent="0.35">
      <c r="A9" s="5" t="s">
        <v>37</v>
      </c>
      <c r="B9" s="2">
        <v>35264</v>
      </c>
      <c r="C9" s="2">
        <v>47748</v>
      </c>
      <c r="D9" s="2">
        <v>43591</v>
      </c>
      <c r="E9" s="2">
        <v>44467</v>
      </c>
      <c r="F9" s="2">
        <v>49376</v>
      </c>
      <c r="G9" s="2">
        <v>41484</v>
      </c>
      <c r="H9" s="2">
        <v>49247</v>
      </c>
      <c r="I9" s="2">
        <v>30624</v>
      </c>
      <c r="J9" s="2">
        <v>35975</v>
      </c>
      <c r="K9" s="2">
        <v>41568</v>
      </c>
      <c r="L9" s="2"/>
      <c r="M9" s="2"/>
      <c r="N9" s="2">
        <f t="shared" si="1"/>
        <v>126603</v>
      </c>
      <c r="O9" s="2">
        <f t="shared" si="1"/>
        <v>135327</v>
      </c>
      <c r="P9" s="2">
        <f t="shared" si="1"/>
        <v>115846</v>
      </c>
      <c r="Q9" s="2">
        <f t="shared" si="1"/>
        <v>41568</v>
      </c>
      <c r="R9" s="2">
        <f>SUMIFS(B9:M9,$B$2:$M$2,"&lt;="&amp;Indirect!$C$3)</f>
        <v>220446</v>
      </c>
      <c r="S9" s="8">
        <f t="shared" si="2"/>
        <v>261930</v>
      </c>
      <c r="T9" s="8">
        <f t="shared" si="3"/>
        <v>157414</v>
      </c>
      <c r="U9" s="8">
        <f t="shared" si="4"/>
        <v>419344</v>
      </c>
    </row>
    <row r="10" spans="1:21" x14ac:dyDescent="0.35">
      <c r="A10" s="5" t="s">
        <v>38</v>
      </c>
      <c r="B10" s="2">
        <v>42988</v>
      </c>
      <c r="C10" s="2">
        <v>44946</v>
      </c>
      <c r="D10" s="2">
        <v>33022</v>
      </c>
      <c r="E10" s="2">
        <v>36166</v>
      </c>
      <c r="F10" s="2">
        <v>30895</v>
      </c>
      <c r="G10" s="2">
        <v>33157</v>
      </c>
      <c r="H10" s="2">
        <v>32339</v>
      </c>
      <c r="I10" s="2">
        <v>41033</v>
      </c>
      <c r="J10" s="2">
        <v>42345</v>
      </c>
      <c r="K10" s="2">
        <v>38938</v>
      </c>
      <c r="L10" s="2"/>
      <c r="M10" s="2"/>
      <c r="N10" s="2">
        <f t="shared" si="1"/>
        <v>120956</v>
      </c>
      <c r="O10" s="2">
        <f t="shared" si="1"/>
        <v>100218</v>
      </c>
      <c r="P10" s="2">
        <f t="shared" si="1"/>
        <v>115717</v>
      </c>
      <c r="Q10" s="2">
        <f t="shared" si="1"/>
        <v>38938</v>
      </c>
      <c r="R10" s="2">
        <f>SUMIFS(B10:M10,$B$2:$M$2,"&lt;="&amp;Indirect!$C$3)</f>
        <v>188017</v>
      </c>
      <c r="S10" s="8">
        <f t="shared" si="2"/>
        <v>221174</v>
      </c>
      <c r="T10" s="8">
        <f t="shared" si="3"/>
        <v>154655</v>
      </c>
      <c r="U10" s="8">
        <f t="shared" si="4"/>
        <v>375829</v>
      </c>
    </row>
    <row r="11" spans="1:21" x14ac:dyDescent="0.35">
      <c r="A11" s="5" t="s">
        <v>39</v>
      </c>
      <c r="B11" s="2">
        <v>40050</v>
      </c>
      <c r="C11" s="2">
        <v>46977</v>
      </c>
      <c r="D11" s="2">
        <v>42371</v>
      </c>
      <c r="E11" s="2">
        <v>45523</v>
      </c>
      <c r="F11" s="2">
        <v>47537</v>
      </c>
      <c r="G11" s="2">
        <v>34568</v>
      </c>
      <c r="H11" s="2">
        <v>47528</v>
      </c>
      <c r="I11" s="2">
        <v>46429</v>
      </c>
      <c r="J11" s="2">
        <v>40895</v>
      </c>
      <c r="K11" s="2">
        <v>36142</v>
      </c>
      <c r="L11" s="2"/>
      <c r="M11" s="2"/>
      <c r="N11" s="2">
        <f t="shared" si="1"/>
        <v>129398</v>
      </c>
      <c r="O11" s="2">
        <f t="shared" si="1"/>
        <v>127628</v>
      </c>
      <c r="P11" s="2">
        <f t="shared" si="1"/>
        <v>134852</v>
      </c>
      <c r="Q11" s="2">
        <f t="shared" si="1"/>
        <v>36142</v>
      </c>
      <c r="R11" s="2">
        <f>SUMIFS(B11:M11,$B$2:$M$2,"&lt;="&amp;Indirect!$C$3)</f>
        <v>222458</v>
      </c>
      <c r="S11" s="8">
        <f t="shared" si="2"/>
        <v>257026</v>
      </c>
      <c r="T11" s="8">
        <f t="shared" si="3"/>
        <v>170994</v>
      </c>
      <c r="U11" s="8">
        <f t="shared" si="4"/>
        <v>428020</v>
      </c>
    </row>
    <row r="12" spans="1:21" x14ac:dyDescent="0.35">
      <c r="A12" s="5" t="s">
        <v>40</v>
      </c>
      <c r="B12" s="2">
        <v>45227</v>
      </c>
      <c r="C12" s="2">
        <v>45603</v>
      </c>
      <c r="D12" s="2">
        <v>37514</v>
      </c>
      <c r="E12" s="2">
        <v>34367</v>
      </c>
      <c r="F12" s="2">
        <v>49364</v>
      </c>
      <c r="G12" s="2">
        <v>39901</v>
      </c>
      <c r="H12" s="2">
        <v>31624</v>
      </c>
      <c r="I12" s="2">
        <v>44093</v>
      </c>
      <c r="J12" s="2">
        <v>48799</v>
      </c>
      <c r="K12" s="2">
        <v>43744</v>
      </c>
      <c r="L12" s="2"/>
      <c r="M12" s="2"/>
      <c r="N12" s="2">
        <f t="shared" si="1"/>
        <v>128344</v>
      </c>
      <c r="O12" s="2">
        <f t="shared" si="1"/>
        <v>123632</v>
      </c>
      <c r="P12" s="2">
        <f t="shared" si="1"/>
        <v>124516</v>
      </c>
      <c r="Q12" s="2">
        <f t="shared" si="1"/>
        <v>43744</v>
      </c>
      <c r="R12" s="2">
        <f>SUMIFS(B12:M12,$B$2:$M$2,"&lt;="&amp;Indirect!$C$3)</f>
        <v>212075</v>
      </c>
      <c r="S12" s="8">
        <f t="shared" si="2"/>
        <v>251976</v>
      </c>
      <c r="T12" s="8">
        <f t="shared" si="3"/>
        <v>168260</v>
      </c>
      <c r="U12" s="8">
        <f t="shared" si="4"/>
        <v>420236</v>
      </c>
    </row>
    <row r="13" spans="1:21" x14ac:dyDescent="0.35">
      <c r="A13" s="5" t="s">
        <v>41</v>
      </c>
      <c r="B13" s="2">
        <v>34363</v>
      </c>
      <c r="C13" s="2">
        <v>33112</v>
      </c>
      <c r="D13" s="2">
        <v>40110</v>
      </c>
      <c r="E13" s="2">
        <v>35408</v>
      </c>
      <c r="F13" s="2">
        <v>48952</v>
      </c>
      <c r="G13" s="2">
        <v>48606</v>
      </c>
      <c r="H13" s="2">
        <v>38152</v>
      </c>
      <c r="I13" s="2">
        <v>43297</v>
      </c>
      <c r="J13" s="2">
        <v>31221</v>
      </c>
      <c r="K13" s="2">
        <v>32608</v>
      </c>
      <c r="L13" s="2"/>
      <c r="M13" s="2"/>
      <c r="N13" s="2">
        <f t="shared" si="1"/>
        <v>107585</v>
      </c>
      <c r="O13" s="2">
        <f t="shared" si="1"/>
        <v>132966</v>
      </c>
      <c r="P13" s="2">
        <f t="shared" si="1"/>
        <v>112670</v>
      </c>
      <c r="Q13" s="2">
        <f t="shared" si="1"/>
        <v>32608</v>
      </c>
      <c r="R13" s="2">
        <f>SUMIFS(B13:M13,$B$2:$M$2,"&lt;="&amp;Indirect!$C$3)</f>
        <v>191945</v>
      </c>
      <c r="S13" s="8">
        <f t="shared" si="2"/>
        <v>240551</v>
      </c>
      <c r="T13" s="8">
        <f t="shared" si="3"/>
        <v>145278</v>
      </c>
      <c r="U13" s="8">
        <f t="shared" si="4"/>
        <v>385829</v>
      </c>
    </row>
    <row r="14" spans="1:21" x14ac:dyDescent="0.35">
      <c r="A14" s="5" t="s">
        <v>42</v>
      </c>
      <c r="B14" s="2">
        <v>45206</v>
      </c>
      <c r="C14" s="2">
        <v>32824</v>
      </c>
      <c r="D14" s="2">
        <v>41991</v>
      </c>
      <c r="E14" s="2">
        <v>33663</v>
      </c>
      <c r="F14" s="2">
        <v>40320</v>
      </c>
      <c r="G14" s="2">
        <v>30236</v>
      </c>
      <c r="H14" s="2">
        <v>47086</v>
      </c>
      <c r="I14" s="2">
        <v>42539</v>
      </c>
      <c r="J14" s="2">
        <v>36347</v>
      </c>
      <c r="K14" s="2">
        <v>41592</v>
      </c>
      <c r="L14" s="2"/>
      <c r="M14" s="2"/>
      <c r="N14" s="2">
        <f t="shared" si="1"/>
        <v>120021</v>
      </c>
      <c r="O14" s="2">
        <f t="shared" si="1"/>
        <v>104219</v>
      </c>
      <c r="P14" s="2">
        <f t="shared" si="1"/>
        <v>125972</v>
      </c>
      <c r="Q14" s="2">
        <f t="shared" si="1"/>
        <v>41592</v>
      </c>
      <c r="R14" s="2">
        <f>SUMIFS(B14:M14,$B$2:$M$2,"&lt;="&amp;Indirect!$C$3)</f>
        <v>194004</v>
      </c>
      <c r="S14" s="8">
        <f t="shared" si="2"/>
        <v>224240</v>
      </c>
      <c r="T14" s="8">
        <f t="shared" si="3"/>
        <v>167564</v>
      </c>
      <c r="U14" s="8">
        <f t="shared" si="4"/>
        <v>391804</v>
      </c>
    </row>
    <row r="15" spans="1:21" x14ac:dyDescent="0.35">
      <c r="A15" s="5" t="s">
        <v>43</v>
      </c>
      <c r="B15" s="2">
        <v>42756</v>
      </c>
      <c r="C15" s="2">
        <v>38853</v>
      </c>
      <c r="D15" s="2">
        <v>30214</v>
      </c>
      <c r="E15" s="2">
        <v>49340</v>
      </c>
      <c r="F15" s="2">
        <v>47849</v>
      </c>
      <c r="G15" s="2">
        <v>45723</v>
      </c>
      <c r="H15" s="2">
        <v>30043</v>
      </c>
      <c r="I15" s="2">
        <v>36322</v>
      </c>
      <c r="J15" s="2">
        <v>32740</v>
      </c>
      <c r="K15" s="2">
        <v>36384</v>
      </c>
      <c r="L15" s="2"/>
      <c r="M15" s="2"/>
      <c r="N15" s="2">
        <f t="shared" si="1"/>
        <v>111823</v>
      </c>
      <c r="O15" s="2">
        <f t="shared" si="1"/>
        <v>142912</v>
      </c>
      <c r="P15" s="2">
        <f t="shared" si="1"/>
        <v>99105</v>
      </c>
      <c r="Q15" s="2">
        <f t="shared" si="1"/>
        <v>36384</v>
      </c>
      <c r="R15" s="2">
        <f>SUMIFS(B15:M15,$B$2:$M$2,"&lt;="&amp;Indirect!$C$3)</f>
        <v>209012</v>
      </c>
      <c r="S15" s="8">
        <f t="shared" si="2"/>
        <v>254735</v>
      </c>
      <c r="T15" s="8">
        <f t="shared" si="3"/>
        <v>135489</v>
      </c>
      <c r="U15" s="8">
        <f t="shared" si="4"/>
        <v>390224</v>
      </c>
    </row>
    <row r="16" spans="1:21" x14ac:dyDescent="0.35">
      <c r="A16" s="5" t="s">
        <v>44</v>
      </c>
      <c r="B16" s="2">
        <v>38672</v>
      </c>
      <c r="C16" s="2">
        <v>34178</v>
      </c>
      <c r="D16" s="2">
        <v>37993</v>
      </c>
      <c r="E16" s="2">
        <v>35048</v>
      </c>
      <c r="F16" s="2">
        <v>34160</v>
      </c>
      <c r="G16" s="2">
        <v>39339</v>
      </c>
      <c r="H16" s="2">
        <v>31622</v>
      </c>
      <c r="I16" s="2">
        <v>33135</v>
      </c>
      <c r="J16" s="2">
        <v>39649</v>
      </c>
      <c r="K16" s="2">
        <v>49208</v>
      </c>
      <c r="L16" s="2"/>
      <c r="M16" s="2"/>
      <c r="N16" s="2">
        <f t="shared" si="1"/>
        <v>110843</v>
      </c>
      <c r="O16" s="2">
        <f t="shared" si="1"/>
        <v>108547</v>
      </c>
      <c r="P16" s="2">
        <f t="shared" si="1"/>
        <v>104406</v>
      </c>
      <c r="Q16" s="2">
        <f t="shared" si="1"/>
        <v>49208</v>
      </c>
      <c r="R16" s="2">
        <f>SUMIFS(B16:M16,$B$2:$M$2,"&lt;="&amp;Indirect!$C$3)</f>
        <v>180051</v>
      </c>
      <c r="S16" s="8">
        <f t="shared" si="2"/>
        <v>219390</v>
      </c>
      <c r="T16" s="8">
        <f t="shared" si="3"/>
        <v>153614</v>
      </c>
      <c r="U16" s="8">
        <f t="shared" si="4"/>
        <v>373004</v>
      </c>
    </row>
    <row r="19" spans="4:4" x14ac:dyDescent="0.35">
      <c r="D19" s="6"/>
    </row>
  </sheetData>
  <sheetProtection algorithmName="SHA-512" hashValue="pWOaqzwQ7DAv5A71mYld7j0wgpPmXQbBju+WXHPDN74I49k200NiybxighEGPKlMpj5+tjSow/Y3Yo6LtNV7KQ==" saltValue="esYuLyQOgAvH4IKYBUjgtg==" spinCount="100000" sheet="1" objects="1" scenarios="1"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F505-2821-4FEC-B80B-6AA54037956F}">
  <dimension ref="A1:U19"/>
  <sheetViews>
    <sheetView topLeftCell="B1" workbookViewId="0">
      <pane ySplit="2" topLeftCell="A3" activePane="bottomLeft" state="frozen"/>
      <selection pane="bottomLeft" activeCell="U8" sqref="U8"/>
    </sheetView>
  </sheetViews>
  <sheetFormatPr defaultRowHeight="14.5" x14ac:dyDescent="0.35"/>
  <cols>
    <col min="1" max="1" width="10.7265625" style="5" customWidth="1"/>
    <col min="2" max="2" width="9.453125" bestFit="1" customWidth="1"/>
    <col min="3" max="3" width="10.453125" bestFit="1" customWidth="1"/>
    <col min="4" max="13" width="10.08984375" bestFit="1" customWidth="1"/>
  </cols>
  <sheetData>
    <row r="1" spans="1:21" x14ac:dyDescent="0.35">
      <c r="B1" s="5" t="s">
        <v>2</v>
      </c>
      <c r="C1" s="5" t="s">
        <v>2</v>
      </c>
      <c r="D1" s="5" t="s">
        <v>2</v>
      </c>
      <c r="E1" s="5" t="s">
        <v>4</v>
      </c>
      <c r="F1" s="5" t="s">
        <v>4</v>
      </c>
      <c r="G1" s="5" t="s">
        <v>4</v>
      </c>
      <c r="H1" s="5" t="s">
        <v>6</v>
      </c>
      <c r="I1" s="5" t="s">
        <v>6</v>
      </c>
      <c r="J1" s="5" t="s">
        <v>6</v>
      </c>
      <c r="K1" s="5" t="s">
        <v>8</v>
      </c>
      <c r="L1" s="5" t="s">
        <v>8</v>
      </c>
      <c r="M1" s="5" t="s">
        <v>8</v>
      </c>
    </row>
    <row r="2" spans="1:21" s="5" customFormat="1" x14ac:dyDescent="0.35">
      <c r="A2" s="5" t="s">
        <v>15</v>
      </c>
      <c r="B2" s="7">
        <v>47665</v>
      </c>
      <c r="C2" s="7">
        <f>EDATE(B2,1)</f>
        <v>47696</v>
      </c>
      <c r="D2" s="7">
        <f t="shared" ref="D2:M2" si="0">EDATE(C2,1)</f>
        <v>47727</v>
      </c>
      <c r="E2" s="7">
        <f t="shared" si="0"/>
        <v>47757</v>
      </c>
      <c r="F2" s="7">
        <f t="shared" si="0"/>
        <v>47788</v>
      </c>
      <c r="G2" s="7">
        <f t="shared" si="0"/>
        <v>47818</v>
      </c>
      <c r="H2" s="7">
        <f t="shared" si="0"/>
        <v>47849</v>
      </c>
      <c r="I2" s="7">
        <f t="shared" si="0"/>
        <v>47880</v>
      </c>
      <c r="J2" s="7">
        <f t="shared" si="0"/>
        <v>47908</v>
      </c>
      <c r="K2" s="7">
        <f t="shared" si="0"/>
        <v>47939</v>
      </c>
      <c r="L2" s="7">
        <f t="shared" si="0"/>
        <v>47969</v>
      </c>
      <c r="M2" s="7">
        <f t="shared" si="0"/>
        <v>48000</v>
      </c>
      <c r="N2" s="5" t="s">
        <v>2</v>
      </c>
      <c r="O2" s="5" t="s">
        <v>4</v>
      </c>
      <c r="P2" s="5" t="s">
        <v>6</v>
      </c>
      <c r="Q2" s="5" t="s">
        <v>8</v>
      </c>
      <c r="R2" s="5" t="s">
        <v>16</v>
      </c>
      <c r="S2" s="5" t="s">
        <v>17</v>
      </c>
      <c r="T2" s="5" t="s">
        <v>18</v>
      </c>
      <c r="U2" s="5" t="s">
        <v>50</v>
      </c>
    </row>
    <row r="3" spans="1:21" x14ac:dyDescent="0.35">
      <c r="A3" s="5" t="s">
        <v>23</v>
      </c>
      <c r="B3" s="2">
        <v>38281</v>
      </c>
      <c r="C3" s="2">
        <v>29990</v>
      </c>
      <c r="D3" s="2">
        <v>31156</v>
      </c>
      <c r="E3" s="2">
        <v>25208</v>
      </c>
      <c r="F3" s="2">
        <v>38685</v>
      </c>
      <c r="G3" s="2">
        <v>38770</v>
      </c>
      <c r="H3" s="2">
        <v>35208</v>
      </c>
      <c r="I3" s="2">
        <v>29087</v>
      </c>
      <c r="J3" s="2">
        <v>34749</v>
      </c>
      <c r="K3" s="2">
        <v>38172</v>
      </c>
      <c r="L3" s="2">
        <v>34387</v>
      </c>
      <c r="M3" s="2">
        <v>39332</v>
      </c>
      <c r="N3" s="2">
        <f t="shared" ref="N3:Q16" si="1">SUMIFS(3:3,$1:$1,N$2)</f>
        <v>99427</v>
      </c>
      <c r="O3" s="2">
        <f t="shared" si="1"/>
        <v>102663</v>
      </c>
      <c r="P3" s="2">
        <f t="shared" si="1"/>
        <v>99044</v>
      </c>
      <c r="Q3" s="2">
        <f t="shared" si="1"/>
        <v>111891</v>
      </c>
      <c r="R3" s="2">
        <f>SUMIFS(B3:M3,$B$2:$M$2,"&lt;="&amp;Indirect!$C$3)</f>
        <v>163320</v>
      </c>
      <c r="S3" s="8">
        <f>SUM(N3:O3)</f>
        <v>202090</v>
      </c>
      <c r="T3" s="8">
        <f>SUM(P3:Q3)</f>
        <v>210935</v>
      </c>
      <c r="U3" s="8">
        <f>SUM(S3:T3)</f>
        <v>413025</v>
      </c>
    </row>
    <row r="4" spans="1:21" x14ac:dyDescent="0.35">
      <c r="A4" s="5" t="s">
        <v>24</v>
      </c>
      <c r="B4" s="2">
        <v>28699</v>
      </c>
      <c r="C4" s="2">
        <v>37063</v>
      </c>
      <c r="D4" s="2">
        <v>28356</v>
      </c>
      <c r="E4" s="2">
        <v>28318</v>
      </c>
      <c r="F4" s="2">
        <v>38511</v>
      </c>
      <c r="G4" s="2">
        <v>39014</v>
      </c>
      <c r="H4" s="2">
        <v>39067</v>
      </c>
      <c r="I4" s="2">
        <v>30303</v>
      </c>
      <c r="J4" s="2">
        <v>27860</v>
      </c>
      <c r="K4" s="2">
        <v>26442</v>
      </c>
      <c r="L4" s="2">
        <v>25104</v>
      </c>
      <c r="M4" s="2">
        <v>34442</v>
      </c>
      <c r="N4" s="2">
        <f t="shared" si="1"/>
        <v>94118</v>
      </c>
      <c r="O4" s="2">
        <f t="shared" si="1"/>
        <v>105843</v>
      </c>
      <c r="P4" s="2">
        <f t="shared" si="1"/>
        <v>97230</v>
      </c>
      <c r="Q4" s="2">
        <f t="shared" si="1"/>
        <v>85988</v>
      </c>
      <c r="R4" s="2">
        <f>SUMIFS(B4:M4,$B$2:$M$2,"&lt;="&amp;Indirect!$C$3)</f>
        <v>160947</v>
      </c>
      <c r="S4" s="8">
        <f t="shared" ref="S4:S16" si="2">SUM(N4:O4)</f>
        <v>199961</v>
      </c>
      <c r="T4" s="8">
        <f t="shared" ref="T4:T16" si="3">SUM(P4:Q4)</f>
        <v>183218</v>
      </c>
      <c r="U4" s="8">
        <f t="shared" ref="U4:U16" si="4">SUM(S4:T4)</f>
        <v>383179</v>
      </c>
    </row>
    <row r="5" spans="1:21" x14ac:dyDescent="0.35">
      <c r="A5" s="5" t="s">
        <v>25</v>
      </c>
      <c r="B5" s="2">
        <v>30721</v>
      </c>
      <c r="C5" s="2">
        <v>27527</v>
      </c>
      <c r="D5" s="2">
        <v>37007</v>
      </c>
      <c r="E5" s="2">
        <v>32701</v>
      </c>
      <c r="F5" s="2">
        <v>33325</v>
      </c>
      <c r="G5" s="2">
        <v>39070</v>
      </c>
      <c r="H5" s="2">
        <v>28347</v>
      </c>
      <c r="I5" s="2">
        <v>36567</v>
      </c>
      <c r="J5" s="2">
        <v>31844</v>
      </c>
      <c r="K5" s="2">
        <v>26833</v>
      </c>
      <c r="L5" s="2">
        <v>26777</v>
      </c>
      <c r="M5" s="2">
        <v>26374</v>
      </c>
      <c r="N5" s="2">
        <f t="shared" si="1"/>
        <v>95255</v>
      </c>
      <c r="O5" s="2">
        <f t="shared" si="1"/>
        <v>105096</v>
      </c>
      <c r="P5" s="2">
        <f t="shared" si="1"/>
        <v>96758</v>
      </c>
      <c r="Q5" s="2">
        <f t="shared" si="1"/>
        <v>79984</v>
      </c>
      <c r="R5" s="2">
        <f>SUMIFS(B5:M5,$B$2:$M$2,"&lt;="&amp;Indirect!$C$3)</f>
        <v>161281</v>
      </c>
      <c r="S5" s="8">
        <f t="shared" si="2"/>
        <v>200351</v>
      </c>
      <c r="T5" s="8">
        <f t="shared" si="3"/>
        <v>176742</v>
      </c>
      <c r="U5" s="8">
        <f t="shared" si="4"/>
        <v>377093</v>
      </c>
    </row>
    <row r="6" spans="1:21" x14ac:dyDescent="0.35">
      <c r="A6" s="5" t="s">
        <v>26</v>
      </c>
      <c r="B6" s="2">
        <v>39483</v>
      </c>
      <c r="C6" s="2">
        <v>35027</v>
      </c>
      <c r="D6" s="2">
        <v>37826</v>
      </c>
      <c r="E6" s="2">
        <v>25286</v>
      </c>
      <c r="F6" s="2">
        <v>27549</v>
      </c>
      <c r="G6" s="2">
        <v>36339</v>
      </c>
      <c r="H6" s="2">
        <v>32679</v>
      </c>
      <c r="I6" s="2">
        <v>36376</v>
      </c>
      <c r="J6" s="2">
        <v>35864</v>
      </c>
      <c r="K6" s="2">
        <v>32599</v>
      </c>
      <c r="L6" s="2">
        <v>34422</v>
      </c>
      <c r="M6" s="2">
        <v>31756</v>
      </c>
      <c r="N6" s="2">
        <f t="shared" si="1"/>
        <v>112336</v>
      </c>
      <c r="O6" s="2">
        <f t="shared" si="1"/>
        <v>89174</v>
      </c>
      <c r="P6" s="2">
        <f t="shared" si="1"/>
        <v>104919</v>
      </c>
      <c r="Q6" s="2">
        <f t="shared" si="1"/>
        <v>98777</v>
      </c>
      <c r="R6" s="2">
        <f>SUMIFS(B6:M6,$B$2:$M$2,"&lt;="&amp;Indirect!$C$3)</f>
        <v>165171</v>
      </c>
      <c r="S6" s="8">
        <f t="shared" si="2"/>
        <v>201510</v>
      </c>
      <c r="T6" s="8">
        <f t="shared" si="3"/>
        <v>203696</v>
      </c>
      <c r="U6" s="8">
        <f t="shared" si="4"/>
        <v>405206</v>
      </c>
    </row>
    <row r="7" spans="1:21" x14ac:dyDescent="0.35">
      <c r="A7" s="5" t="s">
        <v>35</v>
      </c>
      <c r="B7" s="2">
        <v>26273</v>
      </c>
      <c r="C7" s="2">
        <v>38441</v>
      </c>
      <c r="D7" s="2">
        <v>37575</v>
      </c>
      <c r="E7" s="2">
        <v>35826</v>
      </c>
      <c r="F7" s="2">
        <v>38105</v>
      </c>
      <c r="G7" s="2">
        <v>25097</v>
      </c>
      <c r="H7" s="2">
        <v>25362</v>
      </c>
      <c r="I7" s="2">
        <v>39372</v>
      </c>
      <c r="J7" s="2">
        <v>31463</v>
      </c>
      <c r="K7" s="2">
        <v>35090</v>
      </c>
      <c r="L7" s="2">
        <v>35933</v>
      </c>
      <c r="M7" s="2">
        <v>28215</v>
      </c>
      <c r="N7" s="2">
        <f t="shared" si="1"/>
        <v>102289</v>
      </c>
      <c r="O7" s="2">
        <f t="shared" si="1"/>
        <v>99028</v>
      </c>
      <c r="P7" s="2">
        <f t="shared" si="1"/>
        <v>96197</v>
      </c>
      <c r="Q7" s="2">
        <f t="shared" si="1"/>
        <v>99238</v>
      </c>
      <c r="R7" s="2">
        <f>SUMIFS(B7:M7,$B$2:$M$2,"&lt;="&amp;Indirect!$C$3)</f>
        <v>176220</v>
      </c>
      <c r="S7" s="8">
        <f t="shared" si="2"/>
        <v>201317</v>
      </c>
      <c r="T7" s="8">
        <f t="shared" si="3"/>
        <v>195435</v>
      </c>
      <c r="U7" s="8">
        <f t="shared" si="4"/>
        <v>396752</v>
      </c>
    </row>
    <row r="8" spans="1:21" x14ac:dyDescent="0.35">
      <c r="A8" s="5" t="s">
        <v>36</v>
      </c>
      <c r="B8" s="2">
        <v>31457</v>
      </c>
      <c r="C8" s="2">
        <v>35350</v>
      </c>
      <c r="D8" s="2">
        <v>34856</v>
      </c>
      <c r="E8" s="2">
        <v>36827</v>
      </c>
      <c r="F8" s="2">
        <v>36862</v>
      </c>
      <c r="G8" s="2">
        <v>38089</v>
      </c>
      <c r="H8" s="2">
        <v>30850</v>
      </c>
      <c r="I8" s="2">
        <v>37478</v>
      </c>
      <c r="J8" s="2">
        <v>28075</v>
      </c>
      <c r="K8" s="2">
        <v>37683</v>
      </c>
      <c r="L8" s="2">
        <v>29832</v>
      </c>
      <c r="M8" s="2">
        <v>31502</v>
      </c>
      <c r="N8" s="2">
        <f t="shared" si="1"/>
        <v>101663</v>
      </c>
      <c r="O8" s="2">
        <f t="shared" si="1"/>
        <v>111778</v>
      </c>
      <c r="P8" s="2">
        <f t="shared" si="1"/>
        <v>96403</v>
      </c>
      <c r="Q8" s="2">
        <f t="shared" si="1"/>
        <v>99017</v>
      </c>
      <c r="R8" s="2">
        <f>SUMIFS(B8:M8,$B$2:$M$2,"&lt;="&amp;Indirect!$C$3)</f>
        <v>175352</v>
      </c>
      <c r="S8" s="8">
        <f t="shared" si="2"/>
        <v>213441</v>
      </c>
      <c r="T8" s="8">
        <f t="shared" si="3"/>
        <v>195420</v>
      </c>
      <c r="U8" s="8">
        <f t="shared" si="4"/>
        <v>408861</v>
      </c>
    </row>
    <row r="9" spans="1:21" x14ac:dyDescent="0.35">
      <c r="A9" s="5" t="s">
        <v>37</v>
      </c>
      <c r="B9" s="2">
        <v>35930</v>
      </c>
      <c r="C9" s="2">
        <v>33144</v>
      </c>
      <c r="D9" s="2">
        <v>33266</v>
      </c>
      <c r="E9" s="2">
        <v>28075</v>
      </c>
      <c r="F9" s="2">
        <v>39351</v>
      </c>
      <c r="G9" s="2">
        <v>30785</v>
      </c>
      <c r="H9" s="2">
        <v>33165</v>
      </c>
      <c r="I9" s="2">
        <v>39166</v>
      </c>
      <c r="J9" s="2">
        <v>30156</v>
      </c>
      <c r="K9" s="2">
        <v>37478</v>
      </c>
      <c r="L9" s="2">
        <v>37068</v>
      </c>
      <c r="M9" s="2">
        <v>28199</v>
      </c>
      <c r="N9" s="2">
        <f t="shared" si="1"/>
        <v>102340</v>
      </c>
      <c r="O9" s="2">
        <f t="shared" si="1"/>
        <v>98211</v>
      </c>
      <c r="P9" s="2">
        <f t="shared" si="1"/>
        <v>102487</v>
      </c>
      <c r="Q9" s="2">
        <f t="shared" si="1"/>
        <v>102745</v>
      </c>
      <c r="R9" s="2">
        <f>SUMIFS(B9:M9,$B$2:$M$2,"&lt;="&amp;Indirect!$C$3)</f>
        <v>169766</v>
      </c>
      <c r="S9" s="8">
        <f t="shared" si="2"/>
        <v>200551</v>
      </c>
      <c r="T9" s="8">
        <f t="shared" si="3"/>
        <v>205232</v>
      </c>
      <c r="U9" s="8">
        <f t="shared" si="4"/>
        <v>405783</v>
      </c>
    </row>
    <row r="10" spans="1:21" x14ac:dyDescent="0.35">
      <c r="A10" s="5" t="s">
        <v>38</v>
      </c>
      <c r="B10" s="2">
        <v>27763</v>
      </c>
      <c r="C10" s="2">
        <v>25256</v>
      </c>
      <c r="D10" s="2">
        <v>26266</v>
      </c>
      <c r="E10" s="2">
        <v>37191</v>
      </c>
      <c r="F10" s="2">
        <v>29953</v>
      </c>
      <c r="G10" s="2">
        <v>25777</v>
      </c>
      <c r="H10" s="2">
        <v>29948</v>
      </c>
      <c r="I10" s="2">
        <v>29206</v>
      </c>
      <c r="J10" s="2">
        <v>38532</v>
      </c>
      <c r="K10" s="2">
        <v>28954</v>
      </c>
      <c r="L10" s="2">
        <v>35843</v>
      </c>
      <c r="M10" s="2">
        <v>27970</v>
      </c>
      <c r="N10" s="2">
        <f t="shared" si="1"/>
        <v>79285</v>
      </c>
      <c r="O10" s="2">
        <f t="shared" si="1"/>
        <v>92921</v>
      </c>
      <c r="P10" s="2">
        <f t="shared" si="1"/>
        <v>97686</v>
      </c>
      <c r="Q10" s="2">
        <f t="shared" si="1"/>
        <v>92767</v>
      </c>
      <c r="R10" s="2">
        <f>SUMIFS(B10:M10,$B$2:$M$2,"&lt;="&amp;Indirect!$C$3)</f>
        <v>146429</v>
      </c>
      <c r="S10" s="8">
        <f t="shared" si="2"/>
        <v>172206</v>
      </c>
      <c r="T10" s="8">
        <f t="shared" si="3"/>
        <v>190453</v>
      </c>
      <c r="U10" s="8">
        <f t="shared" si="4"/>
        <v>362659</v>
      </c>
    </row>
    <row r="11" spans="1:21" x14ac:dyDescent="0.35">
      <c r="A11" s="5" t="s">
        <v>39</v>
      </c>
      <c r="B11" s="2">
        <v>27695</v>
      </c>
      <c r="C11" s="2">
        <v>37562</v>
      </c>
      <c r="D11" s="2">
        <v>30273</v>
      </c>
      <c r="E11" s="2">
        <v>28668</v>
      </c>
      <c r="F11" s="2">
        <v>37703</v>
      </c>
      <c r="G11" s="2">
        <v>25691</v>
      </c>
      <c r="H11" s="2">
        <v>38151</v>
      </c>
      <c r="I11" s="2">
        <v>35117</v>
      </c>
      <c r="J11" s="2">
        <v>33049</v>
      </c>
      <c r="K11" s="2">
        <v>33623</v>
      </c>
      <c r="L11" s="2">
        <v>38464</v>
      </c>
      <c r="M11" s="2">
        <v>39994</v>
      </c>
      <c r="N11" s="2">
        <f t="shared" si="1"/>
        <v>95530</v>
      </c>
      <c r="O11" s="2">
        <f t="shared" si="1"/>
        <v>92062</v>
      </c>
      <c r="P11" s="2">
        <f t="shared" si="1"/>
        <v>106317</v>
      </c>
      <c r="Q11" s="2">
        <f t="shared" si="1"/>
        <v>112081</v>
      </c>
      <c r="R11" s="2">
        <f>SUMIFS(B11:M11,$B$2:$M$2,"&lt;="&amp;Indirect!$C$3)</f>
        <v>161901</v>
      </c>
      <c r="S11" s="8">
        <f t="shared" si="2"/>
        <v>187592</v>
      </c>
      <c r="T11" s="8">
        <f t="shared" si="3"/>
        <v>218398</v>
      </c>
      <c r="U11" s="8">
        <f t="shared" si="4"/>
        <v>405990</v>
      </c>
    </row>
    <row r="12" spans="1:21" x14ac:dyDescent="0.35">
      <c r="A12" s="5" t="s">
        <v>40</v>
      </c>
      <c r="B12" s="2">
        <v>29780</v>
      </c>
      <c r="C12" s="2">
        <v>26982</v>
      </c>
      <c r="D12" s="2">
        <v>34716</v>
      </c>
      <c r="E12" s="2">
        <v>30489</v>
      </c>
      <c r="F12" s="2">
        <v>38401</v>
      </c>
      <c r="G12" s="2">
        <v>39139</v>
      </c>
      <c r="H12" s="2">
        <v>32419</v>
      </c>
      <c r="I12" s="2">
        <v>29442</v>
      </c>
      <c r="J12" s="2">
        <v>37067</v>
      </c>
      <c r="K12" s="2">
        <v>35852</v>
      </c>
      <c r="L12" s="2">
        <v>39211</v>
      </c>
      <c r="M12" s="2">
        <v>32061</v>
      </c>
      <c r="N12" s="2">
        <f t="shared" si="1"/>
        <v>91478</v>
      </c>
      <c r="O12" s="2">
        <f t="shared" si="1"/>
        <v>108029</v>
      </c>
      <c r="P12" s="2">
        <f t="shared" si="1"/>
        <v>98928</v>
      </c>
      <c r="Q12" s="2">
        <f t="shared" si="1"/>
        <v>107124</v>
      </c>
      <c r="R12" s="2">
        <f>SUMIFS(B12:M12,$B$2:$M$2,"&lt;="&amp;Indirect!$C$3)</f>
        <v>160368</v>
      </c>
      <c r="S12" s="8">
        <f t="shared" si="2"/>
        <v>199507</v>
      </c>
      <c r="T12" s="8">
        <f t="shared" si="3"/>
        <v>206052</v>
      </c>
      <c r="U12" s="8">
        <f t="shared" si="4"/>
        <v>405559</v>
      </c>
    </row>
    <row r="13" spans="1:21" x14ac:dyDescent="0.35">
      <c r="A13" s="5" t="s">
        <v>41</v>
      </c>
      <c r="B13" s="2">
        <v>25916</v>
      </c>
      <c r="C13" s="2">
        <v>28197</v>
      </c>
      <c r="D13" s="2">
        <v>33662</v>
      </c>
      <c r="E13" s="2">
        <v>30396</v>
      </c>
      <c r="F13" s="2">
        <v>29026</v>
      </c>
      <c r="G13" s="2">
        <v>28181</v>
      </c>
      <c r="H13" s="2">
        <v>30343</v>
      </c>
      <c r="I13" s="2">
        <v>33320</v>
      </c>
      <c r="J13" s="2">
        <v>25126</v>
      </c>
      <c r="K13" s="2">
        <v>35111</v>
      </c>
      <c r="L13" s="2">
        <v>28869</v>
      </c>
      <c r="M13" s="2">
        <v>36447</v>
      </c>
      <c r="N13" s="2">
        <f t="shared" si="1"/>
        <v>87775</v>
      </c>
      <c r="O13" s="2">
        <f t="shared" si="1"/>
        <v>87603</v>
      </c>
      <c r="P13" s="2">
        <f t="shared" si="1"/>
        <v>88789</v>
      </c>
      <c r="Q13" s="2">
        <f t="shared" si="1"/>
        <v>100427</v>
      </c>
      <c r="R13" s="2">
        <f>SUMIFS(B13:M13,$B$2:$M$2,"&lt;="&amp;Indirect!$C$3)</f>
        <v>147197</v>
      </c>
      <c r="S13" s="8">
        <f t="shared" si="2"/>
        <v>175378</v>
      </c>
      <c r="T13" s="8">
        <f t="shared" si="3"/>
        <v>189216</v>
      </c>
      <c r="U13" s="8">
        <f t="shared" si="4"/>
        <v>364594</v>
      </c>
    </row>
    <row r="14" spans="1:21" x14ac:dyDescent="0.35">
      <c r="A14" s="5" t="s">
        <v>42</v>
      </c>
      <c r="B14" s="2">
        <v>35091</v>
      </c>
      <c r="C14" s="2">
        <v>28749</v>
      </c>
      <c r="D14" s="2">
        <v>31219</v>
      </c>
      <c r="E14" s="2">
        <v>32940</v>
      </c>
      <c r="F14" s="2">
        <v>33962</v>
      </c>
      <c r="G14" s="2">
        <v>32803</v>
      </c>
      <c r="H14" s="2">
        <v>38726</v>
      </c>
      <c r="I14" s="2">
        <v>39798</v>
      </c>
      <c r="J14" s="2">
        <v>28704</v>
      </c>
      <c r="K14" s="2">
        <v>38111</v>
      </c>
      <c r="L14" s="2">
        <v>36927</v>
      </c>
      <c r="M14" s="2">
        <v>36140</v>
      </c>
      <c r="N14" s="2">
        <f t="shared" si="1"/>
        <v>95059</v>
      </c>
      <c r="O14" s="2">
        <f t="shared" si="1"/>
        <v>99705</v>
      </c>
      <c r="P14" s="2">
        <f t="shared" si="1"/>
        <v>107228</v>
      </c>
      <c r="Q14" s="2">
        <f t="shared" si="1"/>
        <v>111178</v>
      </c>
      <c r="R14" s="2">
        <f>SUMIFS(B14:M14,$B$2:$M$2,"&lt;="&amp;Indirect!$C$3)</f>
        <v>161961</v>
      </c>
      <c r="S14" s="8">
        <f t="shared" si="2"/>
        <v>194764</v>
      </c>
      <c r="T14" s="8">
        <f t="shared" si="3"/>
        <v>218406</v>
      </c>
      <c r="U14" s="8">
        <f t="shared" si="4"/>
        <v>413170</v>
      </c>
    </row>
    <row r="15" spans="1:21" x14ac:dyDescent="0.35">
      <c r="A15" s="5" t="s">
        <v>43</v>
      </c>
      <c r="B15" s="2">
        <v>30967</v>
      </c>
      <c r="C15" s="2">
        <v>26361</v>
      </c>
      <c r="D15" s="2">
        <v>26087</v>
      </c>
      <c r="E15" s="2">
        <v>26231</v>
      </c>
      <c r="F15" s="2">
        <v>25028</v>
      </c>
      <c r="G15" s="2">
        <v>35380</v>
      </c>
      <c r="H15" s="2">
        <v>35677</v>
      </c>
      <c r="I15" s="2">
        <v>37064</v>
      </c>
      <c r="J15" s="2">
        <v>32764</v>
      </c>
      <c r="K15" s="2">
        <v>28743</v>
      </c>
      <c r="L15" s="2">
        <v>38261</v>
      </c>
      <c r="M15" s="2">
        <v>33893</v>
      </c>
      <c r="N15" s="2">
        <f t="shared" si="1"/>
        <v>83415</v>
      </c>
      <c r="O15" s="2">
        <f t="shared" si="1"/>
        <v>86639</v>
      </c>
      <c r="P15" s="2">
        <f t="shared" si="1"/>
        <v>105505</v>
      </c>
      <c r="Q15" s="2">
        <f t="shared" si="1"/>
        <v>100897</v>
      </c>
      <c r="R15" s="2">
        <f>SUMIFS(B15:M15,$B$2:$M$2,"&lt;="&amp;Indirect!$C$3)</f>
        <v>134674</v>
      </c>
      <c r="S15" s="8">
        <f t="shared" si="2"/>
        <v>170054</v>
      </c>
      <c r="T15" s="8">
        <f t="shared" si="3"/>
        <v>206402</v>
      </c>
      <c r="U15" s="8">
        <f t="shared" si="4"/>
        <v>376456</v>
      </c>
    </row>
    <row r="16" spans="1:21" x14ac:dyDescent="0.35">
      <c r="A16" s="5" t="s">
        <v>44</v>
      </c>
      <c r="B16" s="2">
        <v>35484</v>
      </c>
      <c r="C16" s="2">
        <v>29508</v>
      </c>
      <c r="D16" s="2">
        <v>28184</v>
      </c>
      <c r="E16" s="2">
        <v>31053</v>
      </c>
      <c r="F16" s="2">
        <v>31292</v>
      </c>
      <c r="G16" s="2">
        <v>39134</v>
      </c>
      <c r="H16" s="2">
        <v>29232</v>
      </c>
      <c r="I16" s="2">
        <v>27353</v>
      </c>
      <c r="J16" s="2">
        <v>35641</v>
      </c>
      <c r="K16" s="2">
        <v>27157</v>
      </c>
      <c r="L16" s="2">
        <v>28937</v>
      </c>
      <c r="M16" s="2">
        <v>31578</v>
      </c>
      <c r="N16" s="2">
        <f t="shared" si="1"/>
        <v>93176</v>
      </c>
      <c r="O16" s="2">
        <f t="shared" si="1"/>
        <v>101479</v>
      </c>
      <c r="P16" s="2">
        <f t="shared" si="1"/>
        <v>92226</v>
      </c>
      <c r="Q16" s="2">
        <f t="shared" si="1"/>
        <v>87672</v>
      </c>
      <c r="R16" s="2">
        <f>SUMIFS(B16:M16,$B$2:$M$2,"&lt;="&amp;Indirect!$C$3)</f>
        <v>155521</v>
      </c>
      <c r="S16" s="8">
        <f t="shared" si="2"/>
        <v>194655</v>
      </c>
      <c r="T16" s="8">
        <f t="shared" si="3"/>
        <v>179898</v>
      </c>
      <c r="U16" s="8">
        <f t="shared" si="4"/>
        <v>374553</v>
      </c>
    </row>
    <row r="19" spans="4:4" x14ac:dyDescent="0.35">
      <c r="D19" s="6"/>
    </row>
  </sheetData>
  <sheetProtection algorithmName="SHA-512" hashValue="RBfsTNzeehcu+sqLbCl2xjsiiel5/OshDzOGX3kHhA4vtWd+Bk8FWw8//3yeEzXTrRn3cRjJ/SHOlfggBAuG1g==" saltValue="ipFo2W+3D/btvp4Pl/8UG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9F62-78FC-4D20-8362-1EC7E0F6FAEA}">
  <dimension ref="A1:F13"/>
  <sheetViews>
    <sheetView workbookViewId="0">
      <selection activeCell="D6" sqref="D6"/>
    </sheetView>
  </sheetViews>
  <sheetFormatPr defaultRowHeight="14.5" x14ac:dyDescent="0.35"/>
  <cols>
    <col min="1" max="6" width="12" style="5" customWidth="1"/>
  </cols>
  <sheetData>
    <row r="1" spans="1:6" s="3" customFormat="1" x14ac:dyDescent="0.35">
      <c r="A1" s="4" t="s">
        <v>0</v>
      </c>
      <c r="B1" s="4" t="s">
        <v>19</v>
      </c>
      <c r="C1" s="4" t="s">
        <v>47</v>
      </c>
      <c r="D1" s="4" t="s">
        <v>48</v>
      </c>
      <c r="E1" s="4" t="s">
        <v>19</v>
      </c>
      <c r="F1" s="4" t="s">
        <v>49</v>
      </c>
    </row>
    <row r="2" spans="1:6" x14ac:dyDescent="0.35">
      <c r="A2" s="7">
        <v>47665</v>
      </c>
      <c r="B2" s="5">
        <v>1</v>
      </c>
      <c r="C2" s="5" t="s">
        <v>45</v>
      </c>
      <c r="D2" s="5" t="s">
        <v>29</v>
      </c>
      <c r="E2" s="5" t="s">
        <v>2</v>
      </c>
      <c r="F2" s="5" t="s">
        <v>11</v>
      </c>
    </row>
    <row r="3" spans="1:6" x14ac:dyDescent="0.35">
      <c r="A3" s="7">
        <v>47696</v>
      </c>
      <c r="B3" s="5">
        <v>1</v>
      </c>
      <c r="C3" s="5" t="s">
        <v>46</v>
      </c>
      <c r="D3" s="5" t="s">
        <v>30</v>
      </c>
      <c r="E3" s="5" t="s">
        <v>4</v>
      </c>
      <c r="F3" s="5" t="s">
        <v>12</v>
      </c>
    </row>
    <row r="4" spans="1:6" x14ac:dyDescent="0.35">
      <c r="A4" s="7">
        <v>47727</v>
      </c>
      <c r="B4" s="5">
        <v>1</v>
      </c>
      <c r="D4" s="5" t="s">
        <v>31</v>
      </c>
      <c r="E4" s="5" t="s">
        <v>6</v>
      </c>
      <c r="F4" s="5" t="s">
        <v>13</v>
      </c>
    </row>
    <row r="5" spans="1:6" x14ac:dyDescent="0.35">
      <c r="A5" s="7">
        <v>47757</v>
      </c>
      <c r="B5" s="5">
        <v>2</v>
      </c>
      <c r="D5" s="5" t="s">
        <v>32</v>
      </c>
      <c r="E5" s="5" t="s">
        <v>8</v>
      </c>
      <c r="F5" s="5" t="s">
        <v>14</v>
      </c>
    </row>
    <row r="6" spans="1:6" x14ac:dyDescent="0.35">
      <c r="A6" s="7">
        <v>47788</v>
      </c>
      <c r="B6" s="5">
        <v>2</v>
      </c>
      <c r="D6" s="5" t="s">
        <v>33</v>
      </c>
    </row>
    <row r="7" spans="1:6" x14ac:dyDescent="0.35">
      <c r="A7" s="7">
        <v>47818</v>
      </c>
      <c r="B7" s="5">
        <v>2</v>
      </c>
      <c r="D7" s="5" t="s">
        <v>34</v>
      </c>
    </row>
    <row r="8" spans="1:6" x14ac:dyDescent="0.35">
      <c r="A8" s="7">
        <v>47849</v>
      </c>
      <c r="B8" s="5">
        <v>3</v>
      </c>
      <c r="D8" s="5" t="s">
        <v>1</v>
      </c>
    </row>
    <row r="9" spans="1:6" x14ac:dyDescent="0.35">
      <c r="A9" s="7">
        <v>47880</v>
      </c>
      <c r="B9" s="5">
        <v>3</v>
      </c>
      <c r="D9" s="5" t="s">
        <v>3</v>
      </c>
    </row>
    <row r="10" spans="1:6" x14ac:dyDescent="0.35">
      <c r="A10" s="7">
        <v>47908</v>
      </c>
      <c r="B10" s="5">
        <v>3</v>
      </c>
      <c r="D10" s="5" t="s">
        <v>5</v>
      </c>
    </row>
    <row r="11" spans="1:6" x14ac:dyDescent="0.35">
      <c r="A11" s="7">
        <v>47939</v>
      </c>
      <c r="B11" s="5">
        <v>4</v>
      </c>
      <c r="D11" s="5" t="s">
        <v>7</v>
      </c>
    </row>
    <row r="12" spans="1:6" x14ac:dyDescent="0.35">
      <c r="A12" s="7">
        <v>47969</v>
      </c>
      <c r="B12" s="5">
        <v>4</v>
      </c>
      <c r="D12" s="5" t="s">
        <v>9</v>
      </c>
    </row>
    <row r="13" spans="1:6" x14ac:dyDescent="0.35">
      <c r="A13" s="7">
        <v>48000</v>
      </c>
      <c r="B13" s="5">
        <v>4</v>
      </c>
      <c r="D13" s="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Indirect</vt:lpstr>
      <vt:lpstr>ACT data</vt:lpstr>
      <vt:lpstr>BUD data</vt:lpstr>
      <vt:lpstr>Lookup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</dc:creator>
  <cp:lastModifiedBy>Jason H</cp:lastModifiedBy>
  <dcterms:created xsi:type="dcterms:W3CDTF">2022-10-27T23:58:48Z</dcterms:created>
  <dcterms:modified xsi:type="dcterms:W3CDTF">2022-12-11T06:05:35Z</dcterms:modified>
</cp:coreProperties>
</file>